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ExportBuget (10% elig.conexe)" sheetId="2" r:id="rId1"/>
    <sheet name="ExportBuget" sheetId="1" r:id="rId2"/>
  </sheets>
  <definedNames>
    <definedName name="_xlnm.Print_Titles" localSheetId="0">'ExportBuget (10% elig.conexe)'!$5:$5</definedName>
  </definedNames>
  <calcPr calcId="125725"/>
</workbook>
</file>

<file path=xl/calcChain.xml><?xml version="1.0" encoding="utf-8"?>
<calcChain xmlns="http://schemas.openxmlformats.org/spreadsheetml/2006/main">
  <c r="H12" i="2"/>
  <c r="H47" s="1"/>
  <c r="H49" s="1"/>
  <c r="G47"/>
  <c r="G49" s="1"/>
  <c r="F47"/>
  <c r="F49" s="1"/>
  <c r="E47"/>
  <c r="E49" s="1"/>
  <c r="M46" i="1"/>
  <c r="J46"/>
  <c r="H46"/>
  <c r="M45"/>
  <c r="L45"/>
  <c r="K45"/>
  <c r="J45"/>
  <c r="I45"/>
  <c r="H45"/>
  <c r="G45"/>
  <c r="F45"/>
  <c r="E45"/>
  <c r="M44"/>
  <c r="L44"/>
  <c r="K44"/>
  <c r="J44"/>
  <c r="I44"/>
  <c r="H44"/>
  <c r="G44"/>
  <c r="F44"/>
  <c r="E44"/>
  <c r="G46" i="2" l="1"/>
  <c r="G48" s="1"/>
  <c r="F46"/>
  <c r="F48" s="1"/>
  <c r="H46"/>
  <c r="E46"/>
  <c r="E48" s="1"/>
  <c r="K12"/>
  <c r="I12"/>
  <c r="I46" l="1"/>
  <c r="I48" s="1"/>
  <c r="J12"/>
  <c r="I47"/>
  <c r="I49" s="1"/>
  <c r="K46"/>
  <c r="K48" s="1"/>
  <c r="K47"/>
  <c r="K49" s="1"/>
  <c r="L12"/>
  <c r="H48"/>
  <c r="J47" l="1"/>
  <c r="J49" s="1"/>
  <c r="J46"/>
  <c r="L47"/>
  <c r="L49" s="1"/>
  <c r="L46"/>
  <c r="L48" s="1"/>
  <c r="M12"/>
  <c r="F43" i="1"/>
  <c r="G43"/>
  <c r="H43"/>
  <c r="I43"/>
  <c r="J43"/>
  <c r="K43"/>
  <c r="L43"/>
  <c r="M43"/>
  <c r="E43"/>
  <c r="F42"/>
  <c r="G42"/>
  <c r="H42"/>
  <c r="I42"/>
  <c r="J42"/>
  <c r="K42"/>
  <c r="L42"/>
  <c r="M42"/>
  <c r="E42"/>
  <c r="J48" i="2" l="1"/>
  <c r="M46"/>
  <c r="M47"/>
  <c r="M49" s="1"/>
  <c r="M48" l="1"/>
</calcChain>
</file>

<file path=xl/sharedStrings.xml><?xml version="1.0" encoding="utf-8"?>
<sst xmlns="http://schemas.openxmlformats.org/spreadsheetml/2006/main" count="361" uniqueCount="92">
  <si>
    <t>Denumire cheltuiala</t>
  </si>
  <si>
    <t>Categorie cheltuiala</t>
  </si>
  <si>
    <t>Subcategorie Cheltuială</t>
  </si>
  <si>
    <t>Tip cheltuială</t>
  </si>
  <si>
    <t>Total valoare fara TVA</t>
  </si>
  <si>
    <t>Valoare TVA</t>
  </si>
  <si>
    <t>Total valoare cu TVA</t>
  </si>
  <si>
    <t>Cheltuieli eligibile fără TVA</t>
  </si>
  <si>
    <t>Valoare TVA eligibil</t>
  </si>
  <si>
    <t>Total cheltuieli eligibile</t>
  </si>
  <si>
    <t>Cheltuieli neeligibile fără TVA</t>
  </si>
  <si>
    <t>Valoare TVA neeligibil</t>
  </si>
  <si>
    <t>Total valoare neeligibila cu TVA</t>
  </si>
  <si>
    <t xml:space="preserve">Dotari </t>
  </si>
  <si>
    <t>ECHIPAMENTE / DOTARI / ACTIVE CORPORALE</t>
  </si>
  <si>
    <t xml:space="preserve">4.5 Dotări </t>
  </si>
  <si>
    <t>DIRECTA</t>
  </si>
  <si>
    <t>Utilaje, echipamente tehnologice si functionale care necesita montaj - Montare panouri informative in exteriorul castrului</t>
  </si>
  <si>
    <t>cheltuieli pentru amenajarea terenului</t>
  </si>
  <si>
    <t>LUCRARI</t>
  </si>
  <si>
    <t xml:space="preserve">1.2 Amenajarea terenului </t>
  </si>
  <si>
    <t>cheltuieli pentru asigurarea utilităților necesare obiectivului - canalizare menajeră exterioară</t>
  </si>
  <si>
    <t xml:space="preserve">2 - Cheltuieli pentru asigurarea utilităţilor necesare obiectivului de investiţii </t>
  </si>
  <si>
    <t>cheltuieli pentruasigurarea utilităților necesare obiectivului - alimentare cu apă</t>
  </si>
  <si>
    <t>cheltuieli construcția noului muzeu în exteriorul castrului</t>
  </si>
  <si>
    <t xml:space="preserve">4.1 Construcţii şi instalaţii </t>
  </si>
  <si>
    <t>Alei carosabile si parcare pavele ecologice</t>
  </si>
  <si>
    <t>cheltuieli construcții - desfaceri complex arheologic</t>
  </si>
  <si>
    <t>cheltuieli construcții - reabilitarea zonelor care reprezintă un pericol pentru vizitatori</t>
  </si>
  <si>
    <t>Alei de protectie ale structurilor arheologice</t>
  </si>
  <si>
    <t>cheltuieli construcții - conservare și restaurare</t>
  </si>
  <si>
    <t>Zone de odihna si repaos</t>
  </si>
  <si>
    <t>lucrări construcții - protejare și punere în valoare a unor vestigii</t>
  </si>
  <si>
    <t xml:space="preserve">cheltuieli utilaje - conservare și restaurare vestigii arheologice </t>
  </si>
  <si>
    <t xml:space="preserve">4.2 Montaj utilaje, echipamente tehnologice şi funcţionale </t>
  </si>
  <si>
    <t>Montaj utilaje, echipamente tehnologice si functionale - Construirea noului muzeu in exteriorul castrului</t>
  </si>
  <si>
    <t>cheltuieli procurare utilaje tehnologice și funcționale care necesită montaj - conservare si restaurare vestigii arheologice</t>
  </si>
  <si>
    <t xml:space="preserve">4.3 Utilaje, echipamente tehnologice şi funcţionale care necesită montaj </t>
  </si>
  <si>
    <t>Circulatia generala si trasee</t>
  </si>
  <si>
    <t>Lucrari de protejare si punere in valoare a unor vestigii</t>
  </si>
  <si>
    <t>Utilaje, echipamente tehnologice si functionale care necesita montaj - Construirea noului muzeu in exteriorul castrului</t>
  </si>
  <si>
    <t>cheltuieli organizare de șantier - lucrări de construcții și instalații aferente organizării de șantier</t>
  </si>
  <si>
    <t xml:space="preserve">5.1.1 Lucrări de construcţii şi instalaţii aferente organizării de şantier </t>
  </si>
  <si>
    <t xml:space="preserve">cheltuieli organizare de șantier - cheltuieli conexe organizării șantierului </t>
  </si>
  <si>
    <t xml:space="preserve">5.1.2 Cheltuieli conexe organizării şantierului </t>
  </si>
  <si>
    <t>cheltuieli diverse și neprevăzute</t>
  </si>
  <si>
    <t xml:space="preserve">5.3 Cheltuieli diverse şi neprevăzute </t>
  </si>
  <si>
    <t>cheltuieli proiectare - studii de teren</t>
  </si>
  <si>
    <t>SERVICII</t>
  </si>
  <si>
    <t xml:space="preserve">3.1.1 Studii de teren </t>
  </si>
  <si>
    <t>cheltuieli proiectare - studii de specialitate necesare în funcție de specificul investiției</t>
  </si>
  <si>
    <t>3.1.3. Alte studii specifice</t>
  </si>
  <si>
    <t>cheltuieli proiectare - alte avize, acorduri și autorizații</t>
  </si>
  <si>
    <t xml:space="preserve">3.2 Documentaţii-suport şi cheltuieli pentru obţinerea de avize, acorduri şi autorizații </t>
  </si>
  <si>
    <t>cheltuieli proiectare - expertizare tehnică</t>
  </si>
  <si>
    <t xml:space="preserve">3.3 Expertizare tehnică </t>
  </si>
  <si>
    <t>cheltuieli proiectare - certificarea performanței energetice a auditului energetic a clădirilor</t>
  </si>
  <si>
    <t>3.4 Certificarea performanţei energetice şi auditul energetic al clădirilor, auditul de siguranţă rutieră</t>
  </si>
  <si>
    <t>cheltuieli proiectare - DALI</t>
  </si>
  <si>
    <t xml:space="preserve">3.5.3. Studiu de fezabilitate/documentaţie de avizare a lucrărilor de intervenţii şi deviz general </t>
  </si>
  <si>
    <t>cheltuieli proiectare - documentații tehnice necesare în vederea obținerii avizelor/acordurilor/autorizațiilor</t>
  </si>
  <si>
    <t xml:space="preserve">3.5.4. Documentaţiile tehnice necesare în vederea obţinerii avizelor/acordurilor/autorizaţiilor </t>
  </si>
  <si>
    <t>cheltuieli proiectare - verificarea tehnică de calitate a proiectului tehnic și a detaliilor de execuție</t>
  </si>
  <si>
    <t xml:space="preserve">3.5.5. Verificarea tehnică de calitate a proiectului tehnic şi a detaliilor de execuţie </t>
  </si>
  <si>
    <t>cheltuieli proiectare - proiect tehnic și detalii de execuție</t>
  </si>
  <si>
    <t xml:space="preserve">3.5.6. Proiect tehnic şi detalii de execuţie </t>
  </si>
  <si>
    <t>cheltuieli asistență tehnică -  pentru participarea proiectantului la fazele incluse în programul de control al lucrărilor de execuție</t>
  </si>
  <si>
    <t xml:space="preserve">3.8.1. Asistenţă tehnică din partea proiectantului </t>
  </si>
  <si>
    <t>cheltuieli asistență tehnică - pe perioada de execuție a proiectului</t>
  </si>
  <si>
    <t>cheltuieli asistență tehnică - dirigenție de șantier</t>
  </si>
  <si>
    <t xml:space="preserve">3.8.2. Dirigenţie de şantier/supervizare </t>
  </si>
  <si>
    <t>cheltuieli asistență tehnică - asistență supraveghere arheologică</t>
  </si>
  <si>
    <t xml:space="preserve">cheltuieli comisioane, cote, taxe, costul creditului - cota ISC pt controlul calitatii lucrarilor de constructii,  cota ISC pt controlul statului in amenajarea teritoriului, cota aferentă Casei Sociale a Constructorilor CSC, </t>
  </si>
  <si>
    <t>CHELTUIELI SUB FORMA DE RATE FORFETARE</t>
  </si>
  <si>
    <t>Cheltuieli indirecte conform art. 54 lit.a RDC 1060/2021</t>
  </si>
  <si>
    <t>INDIRECTA</t>
  </si>
  <si>
    <t>cheltuieli informare și publicitate</t>
  </si>
  <si>
    <t>Asistenta SSM si PSI/SU</t>
  </si>
  <si>
    <t>3.8.3. Coordonator în materie de securitate şi sănătate</t>
  </si>
  <si>
    <t>Cheltuieli pentru constituirea rezervei de implementare pentru ajustare de pret</t>
  </si>
  <si>
    <t>REZERVA IMPLEMENTARE</t>
  </si>
  <si>
    <t>7.2 Cheltuieli pentru constituirea rezervei de implementare pentru ajustarea de preţ</t>
  </si>
  <si>
    <t>Total general</t>
  </si>
  <si>
    <t>C+M (1.2+1.3+1.4+2+4.1+4.2+5.1.1)</t>
  </si>
  <si>
    <t>Total general (euro)</t>
  </si>
  <si>
    <t>1 euro = 4,9759 lei</t>
  </si>
  <si>
    <t>C+M (1.2+1.3+1.4+2+4.1+4.2+5.1.1) (euro)</t>
  </si>
  <si>
    <t>10% din total eligibil pentru lucrari conexe: construire muzeu nou</t>
  </si>
  <si>
    <t>BUGETUL PROIECTULUI</t>
  </si>
  <si>
    <t>Reabilitarea, conservarea și punerea în valoare a Castrului Roman Jidava (Jidova)</t>
  </si>
  <si>
    <t>Cod smis 336896</t>
  </si>
  <si>
    <t>Anexa nr. 1 la HCJ ............./......................</t>
  </si>
</sst>
</file>

<file path=xl/styles.xml><?xml version="1.0" encoding="utf-8"?>
<styleSheet xmlns="http://schemas.openxmlformats.org/spreadsheetml/2006/main">
  <fonts count="7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i/>
      <sz val="12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5" fillId="0" borderId="1" xfId="0" applyFont="1" applyBorder="1"/>
    <xf numFmtId="4" fontId="5" fillId="0" borderId="1" xfId="0" applyNumberFormat="1" applyFont="1" applyBorder="1"/>
    <xf numFmtId="0" fontId="2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wrapText="1"/>
    </xf>
    <xf numFmtId="4" fontId="5" fillId="2" borderId="1" xfId="0" applyNumberFormat="1" applyFont="1" applyFill="1" applyBorder="1"/>
    <xf numFmtId="0" fontId="2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wrapText="1"/>
    </xf>
    <xf numFmtId="4" fontId="5" fillId="3" borderId="1" xfId="0" applyNumberFormat="1" applyFont="1" applyFill="1" applyBorder="1"/>
    <xf numFmtId="0" fontId="2" fillId="4" borderId="1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wrapText="1"/>
    </xf>
    <xf numFmtId="4" fontId="5" fillId="4" borderId="1" xfId="0" applyNumberFormat="1" applyFont="1" applyFill="1" applyBorder="1"/>
    <xf numFmtId="0" fontId="5" fillId="5" borderId="1" xfId="0" applyFont="1" applyFill="1" applyBorder="1" applyAlignment="1">
      <alignment wrapText="1"/>
    </xf>
    <xf numFmtId="4" fontId="5" fillId="5" borderId="1" xfId="0" applyNumberFormat="1" applyFont="1" applyFill="1" applyBorder="1" applyAlignment="1">
      <alignment wrapText="1"/>
    </xf>
    <xf numFmtId="0" fontId="4" fillId="0" borderId="0" xfId="0" applyFont="1"/>
    <xf numFmtId="0" fontId="5" fillId="5" borderId="1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4" fontId="0" fillId="0" borderId="0" xfId="0" applyNumberFormat="1"/>
    <xf numFmtId="4" fontId="5" fillId="5" borderId="1" xfId="0" applyNumberFormat="1" applyFont="1" applyFill="1" applyBorder="1" applyAlignment="1">
      <alignment vertical="center" wrapText="1"/>
    </xf>
    <xf numFmtId="10" fontId="5" fillId="5" borderId="1" xfId="1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6" borderId="0" xfId="0" applyFont="1" applyFill="1" applyAlignment="1">
      <alignment vertical="center" wrapText="1"/>
    </xf>
    <xf numFmtId="0" fontId="6" fillId="0" borderId="0" xfId="0" applyFont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5" borderId="2" xfId="0" applyFont="1" applyFill="1" applyBorder="1" applyAlignment="1">
      <alignment horizontal="left" wrapText="1"/>
    </xf>
    <xf numFmtId="0" fontId="5" fillId="5" borderId="4" xfId="0" applyFont="1" applyFill="1" applyBorder="1" applyAlignment="1">
      <alignment horizontal="left" wrapText="1"/>
    </xf>
    <xf numFmtId="0" fontId="4" fillId="0" borderId="0" xfId="0" applyFont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1"/>
  <sheetViews>
    <sheetView tabSelected="1" workbookViewId="0">
      <pane ySplit="5" topLeftCell="A6" activePane="bottomLeft" state="frozen"/>
      <selection pane="bottomLeft" activeCell="S11" sqref="S11"/>
    </sheetView>
  </sheetViews>
  <sheetFormatPr defaultRowHeight="15"/>
  <cols>
    <col min="1" max="1" width="17.42578125" customWidth="1"/>
    <col min="2" max="2" width="12.140625" customWidth="1"/>
    <col min="3" max="3" width="15.42578125" customWidth="1"/>
    <col min="4" max="4" width="9.85546875" customWidth="1"/>
    <col min="5" max="5" width="12.85546875" customWidth="1"/>
    <col min="6" max="6" width="12.140625" customWidth="1"/>
    <col min="7" max="7" width="12.28515625" customWidth="1"/>
    <col min="8" max="8" width="12" customWidth="1"/>
    <col min="9" max="9" width="11" customWidth="1"/>
    <col min="10" max="10" width="12.5703125" customWidth="1"/>
    <col min="11" max="12" width="12.28515625" customWidth="1"/>
    <col min="13" max="13" width="12.85546875" customWidth="1"/>
    <col min="14" max="14" width="16.7109375" customWidth="1"/>
  </cols>
  <sheetData>
    <row r="1" spans="1:13" ht="15.75">
      <c r="A1" s="25" t="s">
        <v>89</v>
      </c>
      <c r="K1" t="s">
        <v>91</v>
      </c>
    </row>
    <row r="2" spans="1:13" ht="15.75">
      <c r="A2" s="25" t="s">
        <v>90</v>
      </c>
    </row>
    <row r="3" spans="1:13">
      <c r="A3" s="31" t="s">
        <v>88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</row>
    <row r="5" spans="1:13" ht="38.2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6" t="s">
        <v>6</v>
      </c>
      <c r="H5" s="1" t="s">
        <v>7</v>
      </c>
      <c r="I5" s="1" t="s">
        <v>8</v>
      </c>
      <c r="J5" s="9" t="s">
        <v>9</v>
      </c>
      <c r="K5" s="1" t="s">
        <v>10</v>
      </c>
      <c r="L5" s="1" t="s">
        <v>11</v>
      </c>
      <c r="M5" s="12" t="s">
        <v>12</v>
      </c>
    </row>
    <row r="6" spans="1:13" ht="51.75">
      <c r="A6" s="2" t="s">
        <v>13</v>
      </c>
      <c r="B6" s="2" t="s">
        <v>14</v>
      </c>
      <c r="C6" s="2" t="s">
        <v>15</v>
      </c>
      <c r="D6" s="2" t="s">
        <v>16</v>
      </c>
      <c r="E6" s="3">
        <v>716435</v>
      </c>
      <c r="F6" s="3">
        <v>136122.65</v>
      </c>
      <c r="G6" s="7">
        <v>852557.65</v>
      </c>
      <c r="H6" s="3">
        <v>619080</v>
      </c>
      <c r="I6" s="3">
        <v>117625.2</v>
      </c>
      <c r="J6" s="10">
        <v>736705.2</v>
      </c>
      <c r="K6" s="3">
        <v>97355</v>
      </c>
      <c r="L6" s="3">
        <v>18497.45</v>
      </c>
      <c r="M6" s="13">
        <v>115852.45</v>
      </c>
    </row>
    <row r="7" spans="1:13" ht="90">
      <c r="A7" s="2" t="s">
        <v>17</v>
      </c>
      <c r="B7" s="2" t="s">
        <v>14</v>
      </c>
      <c r="C7" s="2" t="s">
        <v>15</v>
      </c>
      <c r="D7" s="2" t="s">
        <v>16</v>
      </c>
      <c r="E7" s="3">
        <v>106800</v>
      </c>
      <c r="F7" s="3">
        <v>20292</v>
      </c>
      <c r="G7" s="7">
        <v>127092</v>
      </c>
      <c r="H7" s="3">
        <v>106800</v>
      </c>
      <c r="I7" s="3">
        <v>20292</v>
      </c>
      <c r="J7" s="10">
        <v>127092</v>
      </c>
      <c r="K7" s="3">
        <v>0</v>
      </c>
      <c r="L7" s="3">
        <v>0</v>
      </c>
      <c r="M7" s="13">
        <v>0</v>
      </c>
    </row>
    <row r="8" spans="1:13" ht="39">
      <c r="A8" s="2" t="s">
        <v>18</v>
      </c>
      <c r="B8" s="2" t="s">
        <v>19</v>
      </c>
      <c r="C8" s="2" t="s">
        <v>20</v>
      </c>
      <c r="D8" s="2" t="s">
        <v>16</v>
      </c>
      <c r="E8" s="3">
        <v>170011.9</v>
      </c>
      <c r="F8" s="3">
        <v>32302.26</v>
      </c>
      <c r="G8" s="7">
        <v>202314.16</v>
      </c>
      <c r="H8" s="3">
        <v>170011.9</v>
      </c>
      <c r="I8" s="3">
        <v>32302.26</v>
      </c>
      <c r="J8" s="10">
        <v>202314.16</v>
      </c>
      <c r="K8" s="3">
        <v>0</v>
      </c>
      <c r="L8" s="3">
        <v>0</v>
      </c>
      <c r="M8" s="13">
        <v>0</v>
      </c>
    </row>
    <row r="9" spans="1:13" ht="39">
      <c r="A9" s="2" t="s">
        <v>18</v>
      </c>
      <c r="B9" s="2" t="s">
        <v>19</v>
      </c>
      <c r="C9" s="2" t="s">
        <v>20</v>
      </c>
      <c r="D9" s="2" t="s">
        <v>16</v>
      </c>
      <c r="E9" s="3">
        <v>1895286.53</v>
      </c>
      <c r="F9" s="3">
        <v>360104.44</v>
      </c>
      <c r="G9" s="7">
        <v>2255390.9700000002</v>
      </c>
      <c r="H9" s="3">
        <v>0</v>
      </c>
      <c r="I9" s="3">
        <v>0</v>
      </c>
      <c r="J9" s="10">
        <v>0</v>
      </c>
      <c r="K9" s="3">
        <v>1895286.53</v>
      </c>
      <c r="L9" s="3">
        <v>360104.44</v>
      </c>
      <c r="M9" s="13">
        <v>2255390.9700000002</v>
      </c>
    </row>
    <row r="10" spans="1:13" ht="77.25">
      <c r="A10" s="2" t="s">
        <v>21</v>
      </c>
      <c r="B10" s="2" t="s">
        <v>19</v>
      </c>
      <c r="C10" s="2" t="s">
        <v>22</v>
      </c>
      <c r="D10" s="2" t="s">
        <v>16</v>
      </c>
      <c r="E10" s="3">
        <v>8317.7000000000007</v>
      </c>
      <c r="F10" s="3">
        <v>1580.36</v>
      </c>
      <c r="G10" s="7">
        <v>9898.06</v>
      </c>
      <c r="H10" s="3">
        <v>0</v>
      </c>
      <c r="I10" s="3">
        <v>0</v>
      </c>
      <c r="J10" s="10">
        <v>0</v>
      </c>
      <c r="K10" s="3">
        <v>8317.7000000000007</v>
      </c>
      <c r="L10" s="3">
        <v>1580.36</v>
      </c>
      <c r="M10" s="13">
        <v>9898.06</v>
      </c>
    </row>
    <row r="11" spans="1:13" ht="77.25">
      <c r="A11" s="2" t="s">
        <v>23</v>
      </c>
      <c r="B11" s="2" t="s">
        <v>19</v>
      </c>
      <c r="C11" s="2" t="s">
        <v>22</v>
      </c>
      <c r="D11" s="2" t="s">
        <v>16</v>
      </c>
      <c r="E11" s="3">
        <v>2119.9</v>
      </c>
      <c r="F11" s="3">
        <v>402.78</v>
      </c>
      <c r="G11" s="7">
        <v>2522.6799999999998</v>
      </c>
      <c r="H11" s="3">
        <v>0</v>
      </c>
      <c r="I11" s="3">
        <v>0</v>
      </c>
      <c r="J11" s="10">
        <v>0</v>
      </c>
      <c r="K11" s="3">
        <v>2119.9</v>
      </c>
      <c r="L11" s="3">
        <v>402.78</v>
      </c>
      <c r="M11" s="13">
        <v>2522.6799999999998</v>
      </c>
    </row>
    <row r="12" spans="1:13" ht="51.75">
      <c r="A12" s="2" t="s">
        <v>24</v>
      </c>
      <c r="B12" s="2" t="s">
        <v>19</v>
      </c>
      <c r="C12" s="2" t="s">
        <v>25</v>
      </c>
      <c r="D12" s="2" t="s">
        <v>16</v>
      </c>
      <c r="E12" s="3">
        <v>5851206.6799999997</v>
      </c>
      <c r="F12" s="3">
        <v>1111729.27</v>
      </c>
      <c r="G12" s="7">
        <v>6962935.9500000002</v>
      </c>
      <c r="H12" s="3">
        <f>ExportBuget!H46</f>
        <v>2021371.57</v>
      </c>
      <c r="I12" s="3">
        <f>ROUND(H12*0.19,2)</f>
        <v>384060.6</v>
      </c>
      <c r="J12" s="10">
        <f>H12+I12</f>
        <v>2405432.17</v>
      </c>
      <c r="K12" s="3">
        <f>E12-H12</f>
        <v>3829835.1099999994</v>
      </c>
      <c r="L12" s="3">
        <f>ROUND(K12*0.19,2)</f>
        <v>727668.67</v>
      </c>
      <c r="M12" s="13">
        <f>K12+L12</f>
        <v>4557503.7799999993</v>
      </c>
    </row>
    <row r="13" spans="1:13" ht="39">
      <c r="A13" s="2" t="s">
        <v>26</v>
      </c>
      <c r="B13" s="2" t="s">
        <v>19</v>
      </c>
      <c r="C13" s="2" t="s">
        <v>25</v>
      </c>
      <c r="D13" s="2" t="s">
        <v>16</v>
      </c>
      <c r="E13" s="3">
        <v>246002.73</v>
      </c>
      <c r="F13" s="3">
        <v>46740.52</v>
      </c>
      <c r="G13" s="7">
        <v>292743.25</v>
      </c>
      <c r="H13" s="3">
        <v>0</v>
      </c>
      <c r="I13" s="3">
        <v>0</v>
      </c>
      <c r="J13" s="10">
        <v>0</v>
      </c>
      <c r="K13" s="3">
        <v>246002.73</v>
      </c>
      <c r="L13" s="3">
        <v>46740.52</v>
      </c>
      <c r="M13" s="13">
        <v>292743.25</v>
      </c>
    </row>
    <row r="14" spans="1:13" ht="51.75">
      <c r="A14" s="2" t="s">
        <v>27</v>
      </c>
      <c r="B14" s="2" t="s">
        <v>19</v>
      </c>
      <c r="C14" s="2" t="s">
        <v>25</v>
      </c>
      <c r="D14" s="2" t="s">
        <v>16</v>
      </c>
      <c r="E14" s="3">
        <v>735343.34</v>
      </c>
      <c r="F14" s="3">
        <v>139715.23000000001</v>
      </c>
      <c r="G14" s="7">
        <v>875058.57</v>
      </c>
      <c r="H14" s="3">
        <v>735343.34</v>
      </c>
      <c r="I14" s="3">
        <v>139715.23000000001</v>
      </c>
      <c r="J14" s="10">
        <v>875058.57</v>
      </c>
      <c r="K14" s="3">
        <v>0</v>
      </c>
      <c r="L14" s="3">
        <v>0</v>
      </c>
      <c r="M14" s="13">
        <v>0</v>
      </c>
    </row>
    <row r="15" spans="1:13" ht="55.5" customHeight="1">
      <c r="A15" s="2" t="s">
        <v>28</v>
      </c>
      <c r="B15" s="2" t="s">
        <v>19</v>
      </c>
      <c r="C15" s="2" t="s">
        <v>25</v>
      </c>
      <c r="D15" s="2" t="s">
        <v>16</v>
      </c>
      <c r="E15" s="3">
        <v>75162.61</v>
      </c>
      <c r="F15" s="3">
        <v>14280.9</v>
      </c>
      <c r="G15" s="7">
        <v>89443.51</v>
      </c>
      <c r="H15" s="3">
        <v>75162.61</v>
      </c>
      <c r="I15" s="3">
        <v>14280.9</v>
      </c>
      <c r="J15" s="10">
        <v>89443.51</v>
      </c>
      <c r="K15" s="3">
        <v>0</v>
      </c>
      <c r="L15" s="3">
        <v>0</v>
      </c>
      <c r="M15" s="13">
        <v>0</v>
      </c>
    </row>
    <row r="16" spans="1:13" ht="33.75" customHeight="1">
      <c r="A16" s="2" t="s">
        <v>29</v>
      </c>
      <c r="B16" s="2" t="s">
        <v>19</v>
      </c>
      <c r="C16" s="2" t="s">
        <v>25</v>
      </c>
      <c r="D16" s="2" t="s">
        <v>16</v>
      </c>
      <c r="E16" s="3">
        <v>851801.25</v>
      </c>
      <c r="F16" s="3">
        <v>161842.23999999999</v>
      </c>
      <c r="G16" s="7">
        <v>1013643.49</v>
      </c>
      <c r="H16" s="3">
        <v>851801.25</v>
      </c>
      <c r="I16" s="3">
        <v>161842.23999999999</v>
      </c>
      <c r="J16" s="10">
        <v>1013643.49</v>
      </c>
      <c r="K16" s="3">
        <v>0</v>
      </c>
      <c r="L16" s="3">
        <v>0</v>
      </c>
      <c r="M16" s="13">
        <v>0</v>
      </c>
    </row>
    <row r="17" spans="1:13" ht="51.75">
      <c r="A17" s="2" t="s">
        <v>30</v>
      </c>
      <c r="B17" s="2" t="s">
        <v>19</v>
      </c>
      <c r="C17" s="2" t="s">
        <v>25</v>
      </c>
      <c r="D17" s="2" t="s">
        <v>16</v>
      </c>
      <c r="E17" s="3">
        <v>10336125.460000001</v>
      </c>
      <c r="F17" s="3">
        <v>1963863.84</v>
      </c>
      <c r="G17" s="7">
        <v>12299989.300000001</v>
      </c>
      <c r="H17" s="3">
        <v>10336125.460000001</v>
      </c>
      <c r="I17" s="3">
        <v>1963863.84</v>
      </c>
      <c r="J17" s="10">
        <v>12299989.300000001</v>
      </c>
      <c r="K17" s="3">
        <v>0</v>
      </c>
      <c r="L17" s="3">
        <v>0</v>
      </c>
      <c r="M17" s="13">
        <v>0</v>
      </c>
    </row>
    <row r="18" spans="1:13" ht="26.25">
      <c r="A18" s="2" t="s">
        <v>31</v>
      </c>
      <c r="B18" s="2" t="s">
        <v>19</v>
      </c>
      <c r="C18" s="2" t="s">
        <v>25</v>
      </c>
      <c r="D18" s="2" t="s">
        <v>16</v>
      </c>
      <c r="E18" s="3">
        <v>87471.95</v>
      </c>
      <c r="F18" s="3">
        <v>16619.669999999998</v>
      </c>
      <c r="G18" s="7">
        <v>104091.62</v>
      </c>
      <c r="H18" s="3">
        <v>0</v>
      </c>
      <c r="I18" s="3">
        <v>0</v>
      </c>
      <c r="J18" s="10">
        <v>0</v>
      </c>
      <c r="K18" s="3">
        <v>87471.95</v>
      </c>
      <c r="L18" s="3">
        <v>16619.669999999998</v>
      </c>
      <c r="M18" s="13">
        <v>104091.62</v>
      </c>
    </row>
    <row r="19" spans="1:13" ht="51.75">
      <c r="A19" s="2" t="s">
        <v>32</v>
      </c>
      <c r="B19" s="2" t="s">
        <v>19</v>
      </c>
      <c r="C19" s="2" t="s">
        <v>25</v>
      </c>
      <c r="D19" s="2" t="s">
        <v>16</v>
      </c>
      <c r="E19" s="3">
        <v>2036517.77</v>
      </c>
      <c r="F19" s="3">
        <v>386938.38</v>
      </c>
      <c r="G19" s="7">
        <v>2423456.15</v>
      </c>
      <c r="H19" s="3">
        <v>2036517.77</v>
      </c>
      <c r="I19" s="3">
        <v>386938.38</v>
      </c>
      <c r="J19" s="10">
        <v>2423456.15</v>
      </c>
      <c r="K19" s="3">
        <v>0</v>
      </c>
      <c r="L19" s="3">
        <v>0</v>
      </c>
      <c r="M19" s="13">
        <v>0</v>
      </c>
    </row>
    <row r="20" spans="1:13" ht="64.5">
      <c r="A20" s="2" t="s">
        <v>33</v>
      </c>
      <c r="B20" s="2" t="s">
        <v>19</v>
      </c>
      <c r="C20" s="2" t="s">
        <v>34</v>
      </c>
      <c r="D20" s="2" t="s">
        <v>16</v>
      </c>
      <c r="E20" s="3">
        <v>17596.71</v>
      </c>
      <c r="F20" s="3">
        <v>3343.37</v>
      </c>
      <c r="G20" s="7">
        <v>20940.080000000002</v>
      </c>
      <c r="H20" s="3">
        <v>17596.71</v>
      </c>
      <c r="I20" s="3">
        <v>3343.37</v>
      </c>
      <c r="J20" s="10">
        <v>20940.080000000002</v>
      </c>
      <c r="K20" s="3">
        <v>0</v>
      </c>
      <c r="L20" s="3">
        <v>0</v>
      </c>
      <c r="M20" s="13">
        <v>0</v>
      </c>
    </row>
    <row r="21" spans="1:13" ht="90">
      <c r="A21" s="2" t="s">
        <v>35</v>
      </c>
      <c r="B21" s="2" t="s">
        <v>19</v>
      </c>
      <c r="C21" s="2" t="s">
        <v>34</v>
      </c>
      <c r="D21" s="2" t="s">
        <v>16</v>
      </c>
      <c r="E21" s="3">
        <v>66440.289999999994</v>
      </c>
      <c r="F21" s="3">
        <v>12623.66</v>
      </c>
      <c r="G21" s="7">
        <v>79063.95</v>
      </c>
      <c r="H21" s="3">
        <v>0</v>
      </c>
      <c r="I21" s="3">
        <v>0</v>
      </c>
      <c r="J21" s="10">
        <v>0</v>
      </c>
      <c r="K21" s="3">
        <v>66440.289999999994</v>
      </c>
      <c r="L21" s="3">
        <v>12623.66</v>
      </c>
      <c r="M21" s="13">
        <v>79063.95</v>
      </c>
    </row>
    <row r="22" spans="1:13" ht="90">
      <c r="A22" s="2" t="s">
        <v>36</v>
      </c>
      <c r="B22" s="2" t="s">
        <v>19</v>
      </c>
      <c r="C22" s="2" t="s">
        <v>37</v>
      </c>
      <c r="D22" s="2" t="s">
        <v>16</v>
      </c>
      <c r="E22" s="3">
        <v>36000</v>
      </c>
      <c r="F22" s="3">
        <v>6840</v>
      </c>
      <c r="G22" s="7">
        <v>42840</v>
      </c>
      <c r="H22" s="3">
        <v>36000</v>
      </c>
      <c r="I22" s="3">
        <v>6840</v>
      </c>
      <c r="J22" s="10">
        <v>42840</v>
      </c>
      <c r="K22" s="3">
        <v>0</v>
      </c>
      <c r="L22" s="3">
        <v>0</v>
      </c>
      <c r="M22" s="13">
        <v>0</v>
      </c>
    </row>
    <row r="23" spans="1:13" ht="64.5">
      <c r="A23" s="2" t="s">
        <v>38</v>
      </c>
      <c r="B23" s="2" t="s">
        <v>19</v>
      </c>
      <c r="C23" s="2" t="s">
        <v>37</v>
      </c>
      <c r="D23" s="2" t="s">
        <v>16</v>
      </c>
      <c r="E23" s="3">
        <v>20000</v>
      </c>
      <c r="F23" s="3">
        <v>3800</v>
      </c>
      <c r="G23" s="7">
        <v>23800</v>
      </c>
      <c r="H23" s="3">
        <v>0</v>
      </c>
      <c r="I23" s="3">
        <v>0</v>
      </c>
      <c r="J23" s="10">
        <v>0</v>
      </c>
      <c r="K23" s="3">
        <v>20000</v>
      </c>
      <c r="L23" s="3">
        <v>3800</v>
      </c>
      <c r="M23" s="13">
        <v>23800</v>
      </c>
    </row>
    <row r="24" spans="1:13" ht="64.5">
      <c r="A24" s="2" t="s">
        <v>39</v>
      </c>
      <c r="B24" s="2" t="s">
        <v>19</v>
      </c>
      <c r="C24" s="2" t="s">
        <v>37</v>
      </c>
      <c r="D24" s="2" t="s">
        <v>16</v>
      </c>
      <c r="E24" s="3">
        <v>713994</v>
      </c>
      <c r="F24" s="3">
        <v>135658.85999999999</v>
      </c>
      <c r="G24" s="7">
        <v>849652.86</v>
      </c>
      <c r="H24" s="3">
        <v>713994</v>
      </c>
      <c r="I24" s="3">
        <v>135658.85999999999</v>
      </c>
      <c r="J24" s="10">
        <v>849652.86</v>
      </c>
      <c r="K24" s="3">
        <v>0</v>
      </c>
      <c r="L24" s="3">
        <v>0</v>
      </c>
      <c r="M24" s="13">
        <v>0</v>
      </c>
    </row>
    <row r="25" spans="1:13" ht="90">
      <c r="A25" s="2" t="s">
        <v>40</v>
      </c>
      <c r="B25" s="2" t="s">
        <v>19</v>
      </c>
      <c r="C25" s="2" t="s">
        <v>37</v>
      </c>
      <c r="D25" s="2" t="s">
        <v>16</v>
      </c>
      <c r="E25" s="3">
        <v>1161118.5</v>
      </c>
      <c r="F25" s="3">
        <v>220612.52</v>
      </c>
      <c r="G25" s="7">
        <v>1381731.02</v>
      </c>
      <c r="H25" s="3">
        <v>0</v>
      </c>
      <c r="I25" s="3">
        <v>0</v>
      </c>
      <c r="J25" s="10">
        <v>0</v>
      </c>
      <c r="K25" s="3">
        <v>1161118.5</v>
      </c>
      <c r="L25" s="3">
        <v>220612.52</v>
      </c>
      <c r="M25" s="13">
        <v>1381731.02</v>
      </c>
    </row>
    <row r="26" spans="1:13" ht="90">
      <c r="A26" s="2" t="s">
        <v>41</v>
      </c>
      <c r="B26" s="2" t="s">
        <v>19</v>
      </c>
      <c r="C26" s="2" t="s">
        <v>42</v>
      </c>
      <c r="D26" s="2" t="s">
        <v>16</v>
      </c>
      <c r="E26" s="3">
        <v>226961.08</v>
      </c>
      <c r="F26" s="3">
        <v>43122.61</v>
      </c>
      <c r="G26" s="7">
        <v>270083.69</v>
      </c>
      <c r="H26" s="3">
        <v>226961.08</v>
      </c>
      <c r="I26" s="3">
        <v>43122.61</v>
      </c>
      <c r="J26" s="10">
        <v>270083.69</v>
      </c>
      <c r="K26" s="3">
        <v>0</v>
      </c>
      <c r="L26" s="3">
        <v>0</v>
      </c>
      <c r="M26" s="13">
        <v>0</v>
      </c>
    </row>
    <row r="27" spans="1:13" ht="64.5">
      <c r="A27" s="2" t="s">
        <v>43</v>
      </c>
      <c r="B27" s="2" t="s">
        <v>19</v>
      </c>
      <c r="C27" s="2" t="s">
        <v>44</v>
      </c>
      <c r="D27" s="2" t="s">
        <v>16</v>
      </c>
      <c r="E27" s="3">
        <v>30329.45</v>
      </c>
      <c r="F27" s="3">
        <v>5762.6</v>
      </c>
      <c r="G27" s="7">
        <v>36092.050000000003</v>
      </c>
      <c r="H27" s="3">
        <v>21052.43</v>
      </c>
      <c r="I27" s="3">
        <v>3999.9648235625768</v>
      </c>
      <c r="J27" s="10">
        <v>25052.394823562576</v>
      </c>
      <c r="K27" s="3">
        <v>9277.02</v>
      </c>
      <c r="L27" s="3">
        <v>1762.6351764374231</v>
      </c>
      <c r="M27" s="13">
        <v>11039.655176437424</v>
      </c>
    </row>
    <row r="28" spans="1:13" ht="39">
      <c r="A28" s="2" t="s">
        <v>45</v>
      </c>
      <c r="B28" s="2" t="s">
        <v>19</v>
      </c>
      <c r="C28" s="2" t="s">
        <v>46</v>
      </c>
      <c r="D28" s="2" t="s">
        <v>16</v>
      </c>
      <c r="E28" s="3">
        <v>2047551.33</v>
      </c>
      <c r="F28" s="3">
        <v>389034.75</v>
      </c>
      <c r="G28" s="7">
        <v>2436586.08</v>
      </c>
      <c r="H28" s="3">
        <v>1378923.45</v>
      </c>
      <c r="I28" s="3">
        <v>261995.453681685</v>
      </c>
      <c r="J28" s="10">
        <v>1640918.903681685</v>
      </c>
      <c r="K28" s="3">
        <v>668627.88</v>
      </c>
      <c r="L28" s="3">
        <v>127039.29631831501</v>
      </c>
      <c r="M28" s="13">
        <v>795667.17631831497</v>
      </c>
    </row>
    <row r="29" spans="1:13" ht="26.25">
      <c r="A29" s="2" t="s">
        <v>47</v>
      </c>
      <c r="B29" s="2" t="s">
        <v>48</v>
      </c>
      <c r="C29" s="2" t="s">
        <v>49</v>
      </c>
      <c r="D29" s="2" t="s">
        <v>16</v>
      </c>
      <c r="E29" s="3">
        <v>7837</v>
      </c>
      <c r="F29" s="3">
        <v>1489.03</v>
      </c>
      <c r="G29" s="7">
        <v>9326.0300000000007</v>
      </c>
      <c r="H29" s="3">
        <v>7837</v>
      </c>
      <c r="I29" s="3">
        <v>1489.03</v>
      </c>
      <c r="J29" s="10">
        <v>9326.0300000000007</v>
      </c>
      <c r="K29" s="3">
        <v>0</v>
      </c>
      <c r="L29" s="3">
        <v>0</v>
      </c>
      <c r="M29" s="13">
        <v>0</v>
      </c>
    </row>
    <row r="30" spans="1:13" ht="77.25">
      <c r="A30" s="2" t="s">
        <v>50</v>
      </c>
      <c r="B30" s="2" t="s">
        <v>48</v>
      </c>
      <c r="C30" s="2" t="s">
        <v>51</v>
      </c>
      <c r="D30" s="2" t="s">
        <v>16</v>
      </c>
      <c r="E30" s="3">
        <v>33887</v>
      </c>
      <c r="F30" s="3">
        <v>6438.53</v>
      </c>
      <c r="G30" s="7">
        <v>40325.53</v>
      </c>
      <c r="H30" s="3">
        <v>33887</v>
      </c>
      <c r="I30" s="3">
        <v>6438.53</v>
      </c>
      <c r="J30" s="10">
        <v>40325.53</v>
      </c>
      <c r="K30" s="3">
        <v>0</v>
      </c>
      <c r="L30" s="3">
        <v>0</v>
      </c>
      <c r="M30" s="13">
        <v>0</v>
      </c>
    </row>
    <row r="31" spans="1:13" ht="77.25">
      <c r="A31" s="2" t="s">
        <v>52</v>
      </c>
      <c r="B31" s="2" t="s">
        <v>48</v>
      </c>
      <c r="C31" s="2" t="s">
        <v>53</v>
      </c>
      <c r="D31" s="2" t="s">
        <v>16</v>
      </c>
      <c r="E31" s="3">
        <v>4500</v>
      </c>
      <c r="F31" s="3">
        <v>855</v>
      </c>
      <c r="G31" s="7">
        <v>5355</v>
      </c>
      <c r="H31" s="3">
        <v>4500</v>
      </c>
      <c r="I31" s="3">
        <v>855</v>
      </c>
      <c r="J31" s="10">
        <v>5355</v>
      </c>
      <c r="K31" s="3">
        <v>0</v>
      </c>
      <c r="L31" s="3">
        <v>0</v>
      </c>
      <c r="M31" s="13">
        <v>0</v>
      </c>
    </row>
    <row r="32" spans="1:13" ht="26.25">
      <c r="A32" s="2" t="s">
        <v>54</v>
      </c>
      <c r="B32" s="2" t="s">
        <v>48</v>
      </c>
      <c r="C32" s="2" t="s">
        <v>55</v>
      </c>
      <c r="D32" s="2" t="s">
        <v>16</v>
      </c>
      <c r="E32" s="3">
        <v>36754</v>
      </c>
      <c r="F32" s="3">
        <v>6983.26</v>
      </c>
      <c r="G32" s="7">
        <v>43737.26</v>
      </c>
      <c r="H32" s="3">
        <v>36754</v>
      </c>
      <c r="I32" s="3">
        <v>6983.26</v>
      </c>
      <c r="J32" s="10">
        <v>43737.26</v>
      </c>
      <c r="K32" s="3">
        <v>0</v>
      </c>
      <c r="L32" s="3">
        <v>0</v>
      </c>
      <c r="M32" s="13">
        <v>0</v>
      </c>
    </row>
    <row r="33" spans="1:13" ht="90">
      <c r="A33" s="2" t="s">
        <v>56</v>
      </c>
      <c r="B33" s="2" t="s">
        <v>48</v>
      </c>
      <c r="C33" s="2" t="s">
        <v>57</v>
      </c>
      <c r="D33" s="2" t="s">
        <v>16</v>
      </c>
      <c r="E33" s="3">
        <v>15000</v>
      </c>
      <c r="F33" s="3">
        <v>2850</v>
      </c>
      <c r="G33" s="7">
        <v>17850</v>
      </c>
      <c r="H33" s="3">
        <v>0</v>
      </c>
      <c r="I33" s="3">
        <v>0</v>
      </c>
      <c r="J33" s="10">
        <v>0</v>
      </c>
      <c r="K33" s="3">
        <v>15000</v>
      </c>
      <c r="L33" s="3">
        <v>2850</v>
      </c>
      <c r="M33" s="13">
        <v>17850</v>
      </c>
    </row>
    <row r="34" spans="1:13" ht="90">
      <c r="A34" s="2" t="s">
        <v>58</v>
      </c>
      <c r="B34" s="2" t="s">
        <v>48</v>
      </c>
      <c r="C34" s="2" t="s">
        <v>59</v>
      </c>
      <c r="D34" s="2" t="s">
        <v>16</v>
      </c>
      <c r="E34" s="3">
        <v>42922</v>
      </c>
      <c r="F34" s="3">
        <v>8155.18</v>
      </c>
      <c r="G34" s="7">
        <v>51077.18</v>
      </c>
      <c r="H34" s="3">
        <v>42922</v>
      </c>
      <c r="I34" s="3">
        <v>8155.18</v>
      </c>
      <c r="J34" s="10">
        <v>51077.18</v>
      </c>
      <c r="K34" s="3">
        <v>0</v>
      </c>
      <c r="L34" s="3">
        <v>0</v>
      </c>
      <c r="M34" s="13">
        <v>0</v>
      </c>
    </row>
    <row r="35" spans="1:13" ht="90">
      <c r="A35" s="2" t="s">
        <v>60</v>
      </c>
      <c r="B35" s="2" t="s">
        <v>48</v>
      </c>
      <c r="C35" s="2" t="s">
        <v>61</v>
      </c>
      <c r="D35" s="2" t="s">
        <v>16</v>
      </c>
      <c r="E35" s="3">
        <v>3600</v>
      </c>
      <c r="F35" s="3">
        <v>684</v>
      </c>
      <c r="G35" s="7">
        <v>4284</v>
      </c>
      <c r="H35" s="3">
        <v>3600</v>
      </c>
      <c r="I35" s="3">
        <v>684</v>
      </c>
      <c r="J35" s="10">
        <v>4284</v>
      </c>
      <c r="K35" s="3">
        <v>0</v>
      </c>
      <c r="L35" s="3">
        <v>0</v>
      </c>
      <c r="M35" s="13">
        <v>0</v>
      </c>
    </row>
    <row r="36" spans="1:13" ht="77.25">
      <c r="A36" s="2" t="s">
        <v>62</v>
      </c>
      <c r="B36" s="2" t="s">
        <v>48</v>
      </c>
      <c r="C36" s="2" t="s">
        <v>63</v>
      </c>
      <c r="D36" s="2" t="s">
        <v>16</v>
      </c>
      <c r="E36" s="3">
        <v>45000</v>
      </c>
      <c r="F36" s="3">
        <v>8550</v>
      </c>
      <c r="G36" s="7">
        <v>53550</v>
      </c>
      <c r="H36" s="3">
        <v>45000</v>
      </c>
      <c r="I36" s="3">
        <v>8550</v>
      </c>
      <c r="J36" s="10">
        <v>53550</v>
      </c>
      <c r="K36" s="3">
        <v>0</v>
      </c>
      <c r="L36" s="3">
        <v>0</v>
      </c>
      <c r="M36" s="13">
        <v>0</v>
      </c>
    </row>
    <row r="37" spans="1:13" ht="39">
      <c r="A37" s="2" t="s">
        <v>64</v>
      </c>
      <c r="B37" s="2" t="s">
        <v>48</v>
      </c>
      <c r="C37" s="2" t="s">
        <v>65</v>
      </c>
      <c r="D37" s="2" t="s">
        <v>16</v>
      </c>
      <c r="E37" s="3">
        <v>145000</v>
      </c>
      <c r="F37" s="3">
        <v>27550</v>
      </c>
      <c r="G37" s="7">
        <v>172550</v>
      </c>
      <c r="H37" s="3">
        <v>145000</v>
      </c>
      <c r="I37" s="3">
        <v>27550</v>
      </c>
      <c r="J37" s="10">
        <v>172550</v>
      </c>
      <c r="K37" s="3">
        <v>0</v>
      </c>
      <c r="L37" s="3">
        <v>0</v>
      </c>
      <c r="M37" s="13">
        <v>0</v>
      </c>
    </row>
    <row r="38" spans="1:13" ht="102.75">
      <c r="A38" s="2" t="s">
        <v>66</v>
      </c>
      <c r="B38" s="2" t="s">
        <v>48</v>
      </c>
      <c r="C38" s="2" t="s">
        <v>67</v>
      </c>
      <c r="D38" s="2" t="s">
        <v>16</v>
      </c>
      <c r="E38" s="3">
        <v>67000</v>
      </c>
      <c r="F38" s="3">
        <v>12730</v>
      </c>
      <c r="G38" s="7">
        <v>79730</v>
      </c>
      <c r="H38" s="3">
        <v>67000</v>
      </c>
      <c r="I38" s="3">
        <v>12730</v>
      </c>
      <c r="J38" s="10">
        <v>79730</v>
      </c>
      <c r="K38" s="3">
        <v>0</v>
      </c>
      <c r="L38" s="3">
        <v>0</v>
      </c>
      <c r="M38" s="13">
        <v>0</v>
      </c>
    </row>
    <row r="39" spans="1:13" ht="64.5">
      <c r="A39" s="2" t="s">
        <v>68</v>
      </c>
      <c r="B39" s="2" t="s">
        <v>48</v>
      </c>
      <c r="C39" s="2" t="s">
        <v>67</v>
      </c>
      <c r="D39" s="2" t="s">
        <v>16</v>
      </c>
      <c r="E39" s="3">
        <v>200000</v>
      </c>
      <c r="F39" s="3">
        <v>38000</v>
      </c>
      <c r="G39" s="7">
        <v>238000</v>
      </c>
      <c r="H39" s="3">
        <v>200000</v>
      </c>
      <c r="I39" s="3">
        <v>38000</v>
      </c>
      <c r="J39" s="10">
        <v>238000</v>
      </c>
      <c r="K39" s="3">
        <v>0</v>
      </c>
      <c r="L39" s="3">
        <v>0</v>
      </c>
      <c r="M39" s="13">
        <v>0</v>
      </c>
    </row>
    <row r="40" spans="1:13" ht="51.75">
      <c r="A40" s="2" t="s">
        <v>69</v>
      </c>
      <c r="B40" s="2" t="s">
        <v>48</v>
      </c>
      <c r="C40" s="2" t="s">
        <v>70</v>
      </c>
      <c r="D40" s="2" t="s">
        <v>16</v>
      </c>
      <c r="E40" s="3">
        <v>260000</v>
      </c>
      <c r="F40" s="3">
        <v>49400</v>
      </c>
      <c r="G40" s="7">
        <v>309400</v>
      </c>
      <c r="H40" s="3">
        <v>260000</v>
      </c>
      <c r="I40" s="3">
        <v>49400</v>
      </c>
      <c r="J40" s="10">
        <v>309400</v>
      </c>
      <c r="K40" s="3">
        <v>0</v>
      </c>
      <c r="L40" s="3">
        <v>0</v>
      </c>
      <c r="M40" s="13">
        <v>0</v>
      </c>
    </row>
    <row r="41" spans="1:13" ht="51.75">
      <c r="A41" s="2" t="s">
        <v>71</v>
      </c>
      <c r="B41" s="2" t="s">
        <v>48</v>
      </c>
      <c r="C41" s="2" t="s">
        <v>70</v>
      </c>
      <c r="D41" s="2" t="s">
        <v>16</v>
      </c>
      <c r="E41" s="3">
        <v>340000</v>
      </c>
      <c r="F41" s="3">
        <v>64600</v>
      </c>
      <c r="G41" s="7">
        <v>404600</v>
      </c>
      <c r="H41" s="3">
        <v>340000</v>
      </c>
      <c r="I41" s="3">
        <v>64600</v>
      </c>
      <c r="J41" s="10">
        <v>404600</v>
      </c>
      <c r="K41" s="3">
        <v>0</v>
      </c>
      <c r="L41" s="3">
        <v>0</v>
      </c>
      <c r="M41" s="13">
        <v>0</v>
      </c>
    </row>
    <row r="42" spans="1:13" ht="166.5">
      <c r="A42" s="2" t="s">
        <v>72</v>
      </c>
      <c r="B42" s="2" t="s">
        <v>73</v>
      </c>
      <c r="C42" s="2" t="s">
        <v>74</v>
      </c>
      <c r="D42" s="2" t="s">
        <v>75</v>
      </c>
      <c r="E42" s="3">
        <v>248670.02</v>
      </c>
      <c r="F42" s="3">
        <v>0</v>
      </c>
      <c r="G42" s="7">
        <v>248670.02</v>
      </c>
      <c r="H42" s="3">
        <v>158944.72</v>
      </c>
      <c r="I42" s="3">
        <v>0</v>
      </c>
      <c r="J42" s="10">
        <v>158944.72</v>
      </c>
      <c r="K42" s="3">
        <v>89725.3</v>
      </c>
      <c r="L42" s="3">
        <v>0</v>
      </c>
      <c r="M42" s="13">
        <v>89725.3</v>
      </c>
    </row>
    <row r="43" spans="1:13" ht="51.75">
      <c r="A43" s="2" t="s">
        <v>76</v>
      </c>
      <c r="B43" s="2" t="s">
        <v>73</v>
      </c>
      <c r="C43" s="2" t="s">
        <v>74</v>
      </c>
      <c r="D43" s="2" t="s">
        <v>75</v>
      </c>
      <c r="E43" s="3">
        <v>100000</v>
      </c>
      <c r="F43" s="3">
        <v>19000</v>
      </c>
      <c r="G43" s="7">
        <v>119000</v>
      </c>
      <c r="H43" s="3">
        <v>100000</v>
      </c>
      <c r="I43" s="3">
        <v>19000</v>
      </c>
      <c r="J43" s="10">
        <v>119000</v>
      </c>
      <c r="K43" s="3">
        <v>0</v>
      </c>
      <c r="L43" s="3">
        <v>0</v>
      </c>
      <c r="M43" s="13">
        <v>0</v>
      </c>
    </row>
    <row r="44" spans="1:13" ht="64.5">
      <c r="A44" s="2" t="s">
        <v>77</v>
      </c>
      <c r="B44" s="2" t="s">
        <v>48</v>
      </c>
      <c r="C44" s="2" t="s">
        <v>78</v>
      </c>
      <c r="D44" s="2" t="s">
        <v>16</v>
      </c>
      <c r="E44" s="3">
        <v>60000</v>
      </c>
      <c r="F44" s="3">
        <v>11400</v>
      </c>
      <c r="G44" s="7">
        <v>71400</v>
      </c>
      <c r="H44" s="3">
        <v>60000</v>
      </c>
      <c r="I44" s="3">
        <v>11400</v>
      </c>
      <c r="J44" s="10">
        <v>71400</v>
      </c>
      <c r="K44" s="3">
        <v>0</v>
      </c>
      <c r="L44" s="3">
        <v>0</v>
      </c>
      <c r="M44" s="13">
        <v>0</v>
      </c>
    </row>
    <row r="45" spans="1:13" ht="90">
      <c r="A45" s="2" t="s">
        <v>79</v>
      </c>
      <c r="B45" s="2" t="s">
        <v>80</v>
      </c>
      <c r="C45" s="2" t="s">
        <v>81</v>
      </c>
      <c r="D45" s="2" t="s">
        <v>16</v>
      </c>
      <c r="E45" s="3">
        <v>1843868</v>
      </c>
      <c r="F45" s="3">
        <v>350334.92</v>
      </c>
      <c r="G45" s="7">
        <v>2194202.92</v>
      </c>
      <c r="H45" s="3">
        <v>1382901</v>
      </c>
      <c r="I45" s="3">
        <v>262751.19</v>
      </c>
      <c r="J45" s="10">
        <v>1645652.19</v>
      </c>
      <c r="K45" s="3">
        <v>460967</v>
      </c>
      <c r="L45" s="3">
        <v>87583.73</v>
      </c>
      <c r="M45" s="13">
        <v>548550.73</v>
      </c>
    </row>
    <row r="46" spans="1:13">
      <c r="A46" s="26" t="s">
        <v>82</v>
      </c>
      <c r="B46" s="27"/>
      <c r="C46" s="28"/>
      <c r="D46" s="4"/>
      <c r="E46" s="5">
        <f>SUM(E6:E45)</f>
        <v>30892632.199999999</v>
      </c>
      <c r="F46" s="5">
        <f t="shared" ref="F46:M46" si="0">SUM(F6:F45)</f>
        <v>5822352.8300000001</v>
      </c>
      <c r="G46" s="8">
        <f t="shared" si="0"/>
        <v>36714985.030000009</v>
      </c>
      <c r="H46" s="5">
        <f t="shared" si="0"/>
        <v>22235087.289999999</v>
      </c>
      <c r="I46" s="5">
        <f t="shared" si="0"/>
        <v>4194467.0985052474</v>
      </c>
      <c r="J46" s="11">
        <f t="shared" si="0"/>
        <v>26429554.388505246</v>
      </c>
      <c r="K46" s="5">
        <f t="shared" si="0"/>
        <v>8657544.9100000001</v>
      </c>
      <c r="L46" s="5">
        <f t="shared" si="0"/>
        <v>1627885.7314947525</v>
      </c>
      <c r="M46" s="14">
        <f t="shared" si="0"/>
        <v>10285430.641494753</v>
      </c>
    </row>
    <row r="47" spans="1:13">
      <c r="A47" s="26" t="s">
        <v>83</v>
      </c>
      <c r="B47" s="27"/>
      <c r="C47" s="28"/>
      <c r="D47" s="4"/>
      <c r="E47" s="5">
        <f t="shared" ref="E47:M47" si="1">E8+E9+E10+E11+E12+E13+E14+E15+E16+E17+E18+E19+E20+E21+E26</f>
        <v>22606365.899999999</v>
      </c>
      <c r="F47" s="5">
        <f t="shared" si="1"/>
        <v>4295209.53</v>
      </c>
      <c r="G47" s="8">
        <f t="shared" si="1"/>
        <v>26901575.43</v>
      </c>
      <c r="H47" s="5">
        <f t="shared" si="1"/>
        <v>16470891.690000001</v>
      </c>
      <c r="I47" s="5">
        <f t="shared" si="1"/>
        <v>3129469.43</v>
      </c>
      <c r="J47" s="11">
        <f t="shared" si="1"/>
        <v>19600361.119999997</v>
      </c>
      <c r="K47" s="5">
        <f t="shared" si="1"/>
        <v>6135474.21</v>
      </c>
      <c r="L47" s="5">
        <f t="shared" si="1"/>
        <v>1165740.0999999999</v>
      </c>
      <c r="M47" s="14">
        <f t="shared" si="1"/>
        <v>7301214.3100000005</v>
      </c>
    </row>
    <row r="48" spans="1:13" s="17" customFormat="1" ht="14.25" customHeight="1">
      <c r="A48" s="29" t="s">
        <v>84</v>
      </c>
      <c r="B48" s="30"/>
      <c r="C48" s="15" t="s">
        <v>85</v>
      </c>
      <c r="D48" s="15"/>
      <c r="E48" s="16">
        <f>ROUND(E46/$C$49,2)</f>
        <v>6208451.1699999999</v>
      </c>
      <c r="F48" s="16">
        <f t="shared" ref="F48:M49" si="2">ROUND(F46/$C$49,2)</f>
        <v>1170110.5</v>
      </c>
      <c r="G48" s="16">
        <f t="shared" si="2"/>
        <v>7378561.6699999999</v>
      </c>
      <c r="H48" s="16">
        <f t="shared" si="2"/>
        <v>4468555.9000000004</v>
      </c>
      <c r="I48" s="16">
        <f t="shared" si="2"/>
        <v>842956.47</v>
      </c>
      <c r="J48" s="16">
        <f t="shared" si="2"/>
        <v>5311512.37</v>
      </c>
      <c r="K48" s="16">
        <f t="shared" si="2"/>
        <v>1739895.28</v>
      </c>
      <c r="L48" s="16">
        <f t="shared" si="2"/>
        <v>327154.03000000003</v>
      </c>
      <c r="M48" s="16">
        <f t="shared" si="2"/>
        <v>2067049.31</v>
      </c>
    </row>
    <row r="49" spans="1:13" s="17" customFormat="1" ht="14.25" customHeight="1">
      <c r="A49" s="29" t="s">
        <v>86</v>
      </c>
      <c r="B49" s="30"/>
      <c r="C49" s="18">
        <v>4.9759000000000002</v>
      </c>
      <c r="D49" s="15"/>
      <c r="E49" s="16">
        <f>ROUND(E47/$C$49,2)</f>
        <v>4543171.2699999996</v>
      </c>
      <c r="F49" s="16">
        <f t="shared" si="2"/>
        <v>863202.54</v>
      </c>
      <c r="G49" s="16">
        <f t="shared" si="2"/>
        <v>5406373.8099999996</v>
      </c>
      <c r="H49" s="16">
        <f t="shared" si="2"/>
        <v>3310133.18</v>
      </c>
      <c r="I49" s="16">
        <f t="shared" si="2"/>
        <v>628925.31000000006</v>
      </c>
      <c r="J49" s="16">
        <f t="shared" si="2"/>
        <v>3939058.49</v>
      </c>
      <c r="K49" s="16">
        <f t="shared" si="2"/>
        <v>1233038.0900000001</v>
      </c>
      <c r="L49" s="16">
        <f t="shared" si="2"/>
        <v>234277.24</v>
      </c>
      <c r="M49" s="16">
        <f t="shared" si="2"/>
        <v>1467315.32</v>
      </c>
    </row>
    <row r="51" spans="1:13">
      <c r="C51" s="20"/>
    </row>
  </sheetData>
  <mergeCells count="5">
    <mergeCell ref="A46:C46"/>
    <mergeCell ref="A47:C47"/>
    <mergeCell ref="A48:B48"/>
    <mergeCell ref="A49:B49"/>
    <mergeCell ref="A3:M3"/>
  </mergeCells>
  <pageMargins left="0.35433070866141736" right="0.31496062992125984" top="0.31496062992125984" bottom="0.31496062992125984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6"/>
  <sheetViews>
    <sheetView workbookViewId="0">
      <pane ySplit="1" topLeftCell="A38" activePane="bottomLeft" state="frozen"/>
      <selection pane="bottomLeft" activeCell="E46" sqref="E46"/>
    </sheetView>
  </sheetViews>
  <sheetFormatPr defaultRowHeight="15"/>
  <cols>
    <col min="1" max="1" width="19.85546875" customWidth="1"/>
    <col min="2" max="2" width="13.42578125" customWidth="1"/>
    <col min="3" max="3" width="16.7109375" customWidth="1"/>
    <col min="4" max="4" width="10.42578125" customWidth="1"/>
    <col min="5" max="5" width="12" customWidth="1"/>
    <col min="6" max="6" width="12.5703125" customWidth="1"/>
    <col min="7" max="7" width="13.5703125" customWidth="1"/>
    <col min="8" max="8" width="13.7109375" customWidth="1"/>
    <col min="9" max="9" width="11.42578125" customWidth="1"/>
    <col min="10" max="10" width="12.42578125" customWidth="1"/>
    <col min="11" max="11" width="12.140625" customWidth="1"/>
    <col min="12" max="12" width="12.28515625" customWidth="1"/>
    <col min="13" max="13" width="12.85546875" customWidth="1"/>
  </cols>
  <sheetData>
    <row r="1" spans="1:13" ht="38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6" t="s">
        <v>6</v>
      </c>
      <c r="H1" s="1" t="s">
        <v>7</v>
      </c>
      <c r="I1" s="1" t="s">
        <v>8</v>
      </c>
      <c r="J1" s="9" t="s">
        <v>9</v>
      </c>
      <c r="K1" s="1" t="s">
        <v>10</v>
      </c>
      <c r="L1" s="1" t="s">
        <v>11</v>
      </c>
      <c r="M1" s="12" t="s">
        <v>12</v>
      </c>
    </row>
    <row r="2" spans="1:13" ht="51.75">
      <c r="A2" s="2" t="s">
        <v>13</v>
      </c>
      <c r="B2" s="2" t="s">
        <v>14</v>
      </c>
      <c r="C2" s="2" t="s">
        <v>15</v>
      </c>
      <c r="D2" s="2" t="s">
        <v>16</v>
      </c>
      <c r="E2" s="3">
        <v>716435</v>
      </c>
      <c r="F2" s="3">
        <v>136122.65</v>
      </c>
      <c r="G2" s="7">
        <v>852557.65</v>
      </c>
      <c r="H2" s="3">
        <v>619080</v>
      </c>
      <c r="I2" s="3">
        <v>117625.2</v>
      </c>
      <c r="J2" s="10">
        <v>736705.2</v>
      </c>
      <c r="K2" s="3">
        <v>97355</v>
      </c>
      <c r="L2" s="3">
        <v>18497.45</v>
      </c>
      <c r="M2" s="13">
        <v>115852.45</v>
      </c>
    </row>
    <row r="3" spans="1:13" ht="90">
      <c r="A3" s="2" t="s">
        <v>17</v>
      </c>
      <c r="B3" s="2" t="s">
        <v>14</v>
      </c>
      <c r="C3" s="2" t="s">
        <v>15</v>
      </c>
      <c r="D3" s="2" t="s">
        <v>16</v>
      </c>
      <c r="E3" s="3">
        <v>106800</v>
      </c>
      <c r="F3" s="3">
        <v>20292</v>
      </c>
      <c r="G3" s="7">
        <v>127092</v>
      </c>
      <c r="H3" s="3">
        <v>106800</v>
      </c>
      <c r="I3" s="3">
        <v>20292</v>
      </c>
      <c r="J3" s="10">
        <v>127092</v>
      </c>
      <c r="K3" s="3">
        <v>0</v>
      </c>
      <c r="L3" s="3">
        <v>0</v>
      </c>
      <c r="M3" s="13">
        <v>0</v>
      </c>
    </row>
    <row r="4" spans="1:13" ht="26.25">
      <c r="A4" s="2" t="s">
        <v>18</v>
      </c>
      <c r="B4" s="2" t="s">
        <v>19</v>
      </c>
      <c r="C4" s="2" t="s">
        <v>20</v>
      </c>
      <c r="D4" s="2" t="s">
        <v>16</v>
      </c>
      <c r="E4" s="3">
        <v>170011.9</v>
      </c>
      <c r="F4" s="3">
        <v>32302.26</v>
      </c>
      <c r="G4" s="7">
        <v>202314.16</v>
      </c>
      <c r="H4" s="3">
        <v>170011.9</v>
      </c>
      <c r="I4" s="3">
        <v>32302.26</v>
      </c>
      <c r="J4" s="10">
        <v>202314.16</v>
      </c>
      <c r="K4" s="3">
        <v>0</v>
      </c>
      <c r="L4" s="3">
        <v>0</v>
      </c>
      <c r="M4" s="13">
        <v>0</v>
      </c>
    </row>
    <row r="5" spans="1:13" ht="26.25">
      <c r="A5" s="2" t="s">
        <v>18</v>
      </c>
      <c r="B5" s="2" t="s">
        <v>19</v>
      </c>
      <c r="C5" s="2" t="s">
        <v>20</v>
      </c>
      <c r="D5" s="2" t="s">
        <v>16</v>
      </c>
      <c r="E5" s="3">
        <v>1895286.53</v>
      </c>
      <c r="F5" s="3">
        <v>360104.44</v>
      </c>
      <c r="G5" s="7">
        <v>2255390.9700000002</v>
      </c>
      <c r="H5" s="3">
        <v>0</v>
      </c>
      <c r="I5" s="3">
        <v>0</v>
      </c>
      <c r="J5" s="10">
        <v>0</v>
      </c>
      <c r="K5" s="3">
        <v>1895286.53</v>
      </c>
      <c r="L5" s="3">
        <v>360104.44</v>
      </c>
      <c r="M5" s="13">
        <v>2255390.9700000002</v>
      </c>
    </row>
    <row r="6" spans="1:13" ht="77.25">
      <c r="A6" s="2" t="s">
        <v>21</v>
      </c>
      <c r="B6" s="2" t="s">
        <v>19</v>
      </c>
      <c r="C6" s="2" t="s">
        <v>22</v>
      </c>
      <c r="D6" s="2" t="s">
        <v>16</v>
      </c>
      <c r="E6" s="3">
        <v>8317.7000000000007</v>
      </c>
      <c r="F6" s="3">
        <v>1580.36</v>
      </c>
      <c r="G6" s="7">
        <v>9898.06</v>
      </c>
      <c r="H6" s="3">
        <v>0</v>
      </c>
      <c r="I6" s="3">
        <v>0</v>
      </c>
      <c r="J6" s="10">
        <v>0</v>
      </c>
      <c r="K6" s="3">
        <v>8317.7000000000007</v>
      </c>
      <c r="L6" s="3">
        <v>1580.36</v>
      </c>
      <c r="M6" s="13">
        <v>9898.06</v>
      </c>
    </row>
    <row r="7" spans="1:13" ht="77.25">
      <c r="A7" s="2" t="s">
        <v>23</v>
      </c>
      <c r="B7" s="2" t="s">
        <v>19</v>
      </c>
      <c r="C7" s="2" t="s">
        <v>22</v>
      </c>
      <c r="D7" s="2" t="s">
        <v>16</v>
      </c>
      <c r="E7" s="3">
        <v>2119.9</v>
      </c>
      <c r="F7" s="3">
        <v>402.78</v>
      </c>
      <c r="G7" s="7">
        <v>2522.6799999999998</v>
      </c>
      <c r="H7" s="3">
        <v>0</v>
      </c>
      <c r="I7" s="3">
        <v>0</v>
      </c>
      <c r="J7" s="10">
        <v>0</v>
      </c>
      <c r="K7" s="3">
        <v>2119.9</v>
      </c>
      <c r="L7" s="3">
        <v>402.78</v>
      </c>
      <c r="M7" s="13">
        <v>2522.6799999999998</v>
      </c>
    </row>
    <row r="8" spans="1:13" ht="39">
      <c r="A8" s="2" t="s">
        <v>24</v>
      </c>
      <c r="B8" s="2" t="s">
        <v>19</v>
      </c>
      <c r="C8" s="2" t="s">
        <v>25</v>
      </c>
      <c r="D8" s="2" t="s">
        <v>16</v>
      </c>
      <c r="E8" s="3">
        <v>5851206.6799999997</v>
      </c>
      <c r="F8" s="3">
        <v>1111729.27</v>
      </c>
      <c r="G8" s="7">
        <v>6962935.9500000002</v>
      </c>
      <c r="H8" s="3">
        <v>0</v>
      </c>
      <c r="I8" s="3">
        <v>0</v>
      </c>
      <c r="J8" s="10">
        <v>0</v>
      </c>
      <c r="K8" s="3">
        <v>5851206.6799999997</v>
      </c>
      <c r="L8" s="3">
        <v>1111729.27</v>
      </c>
      <c r="M8" s="13">
        <v>6962935.9500000002</v>
      </c>
    </row>
    <row r="9" spans="1:13" ht="39">
      <c r="A9" s="2" t="s">
        <v>26</v>
      </c>
      <c r="B9" s="2" t="s">
        <v>19</v>
      </c>
      <c r="C9" s="2" t="s">
        <v>25</v>
      </c>
      <c r="D9" s="2" t="s">
        <v>16</v>
      </c>
      <c r="E9" s="3">
        <v>246002.73</v>
      </c>
      <c r="F9" s="3">
        <v>46740.52</v>
      </c>
      <c r="G9" s="7">
        <v>292743.25</v>
      </c>
      <c r="H9" s="3">
        <v>0</v>
      </c>
      <c r="I9" s="3">
        <v>0</v>
      </c>
      <c r="J9" s="10">
        <v>0</v>
      </c>
      <c r="K9" s="3">
        <v>246002.73</v>
      </c>
      <c r="L9" s="3">
        <v>46740.52</v>
      </c>
      <c r="M9" s="13">
        <v>292743.25</v>
      </c>
    </row>
    <row r="10" spans="1:13" ht="39">
      <c r="A10" s="2" t="s">
        <v>27</v>
      </c>
      <c r="B10" s="2" t="s">
        <v>19</v>
      </c>
      <c r="C10" s="2" t="s">
        <v>25</v>
      </c>
      <c r="D10" s="2" t="s">
        <v>16</v>
      </c>
      <c r="E10" s="3">
        <v>735343.34</v>
      </c>
      <c r="F10" s="3">
        <v>139715.23000000001</v>
      </c>
      <c r="G10" s="7">
        <v>875058.57</v>
      </c>
      <c r="H10" s="3">
        <v>735343.34</v>
      </c>
      <c r="I10" s="3">
        <v>139715.23000000001</v>
      </c>
      <c r="J10" s="10">
        <v>875058.57</v>
      </c>
      <c r="K10" s="3">
        <v>0</v>
      </c>
      <c r="L10" s="3">
        <v>0</v>
      </c>
      <c r="M10" s="13">
        <v>0</v>
      </c>
    </row>
    <row r="11" spans="1:13" ht="55.5" customHeight="1">
      <c r="A11" s="2" t="s">
        <v>28</v>
      </c>
      <c r="B11" s="2" t="s">
        <v>19</v>
      </c>
      <c r="C11" s="2" t="s">
        <v>25</v>
      </c>
      <c r="D11" s="2" t="s">
        <v>16</v>
      </c>
      <c r="E11" s="3">
        <v>75162.61</v>
      </c>
      <c r="F11" s="3">
        <v>14280.9</v>
      </c>
      <c r="G11" s="7">
        <v>89443.51</v>
      </c>
      <c r="H11" s="3">
        <v>75162.61</v>
      </c>
      <c r="I11" s="3">
        <v>14280.9</v>
      </c>
      <c r="J11" s="10">
        <v>89443.51</v>
      </c>
      <c r="K11" s="3">
        <v>0</v>
      </c>
      <c r="L11" s="3">
        <v>0</v>
      </c>
      <c r="M11" s="13">
        <v>0</v>
      </c>
    </row>
    <row r="12" spans="1:13" ht="33.75" customHeight="1">
      <c r="A12" s="2" t="s">
        <v>29</v>
      </c>
      <c r="B12" s="2" t="s">
        <v>19</v>
      </c>
      <c r="C12" s="2" t="s">
        <v>25</v>
      </c>
      <c r="D12" s="2" t="s">
        <v>16</v>
      </c>
      <c r="E12" s="3">
        <v>851801.25</v>
      </c>
      <c r="F12" s="3">
        <v>161842.23999999999</v>
      </c>
      <c r="G12" s="7">
        <v>1013643.49</v>
      </c>
      <c r="H12" s="3">
        <v>851801.25</v>
      </c>
      <c r="I12" s="3">
        <v>161842.23999999999</v>
      </c>
      <c r="J12" s="10">
        <v>1013643.49</v>
      </c>
      <c r="K12" s="3">
        <v>0</v>
      </c>
      <c r="L12" s="3">
        <v>0</v>
      </c>
      <c r="M12" s="13">
        <v>0</v>
      </c>
    </row>
    <row r="13" spans="1:13" ht="39">
      <c r="A13" s="2" t="s">
        <v>30</v>
      </c>
      <c r="B13" s="2" t="s">
        <v>19</v>
      </c>
      <c r="C13" s="2" t="s">
        <v>25</v>
      </c>
      <c r="D13" s="2" t="s">
        <v>16</v>
      </c>
      <c r="E13" s="3">
        <v>10336125.460000001</v>
      </c>
      <c r="F13" s="3">
        <v>1963863.84</v>
      </c>
      <c r="G13" s="7">
        <v>12299989.300000001</v>
      </c>
      <c r="H13" s="3">
        <v>10336125.460000001</v>
      </c>
      <c r="I13" s="3">
        <v>1963863.84</v>
      </c>
      <c r="J13" s="10">
        <v>12299989.300000001</v>
      </c>
      <c r="K13" s="3">
        <v>0</v>
      </c>
      <c r="L13" s="3">
        <v>0</v>
      </c>
      <c r="M13" s="13">
        <v>0</v>
      </c>
    </row>
    <row r="14" spans="1:13" ht="26.25">
      <c r="A14" s="2" t="s">
        <v>31</v>
      </c>
      <c r="B14" s="2" t="s">
        <v>19</v>
      </c>
      <c r="C14" s="2" t="s">
        <v>25</v>
      </c>
      <c r="D14" s="2" t="s">
        <v>16</v>
      </c>
      <c r="E14" s="3">
        <v>87471.95</v>
      </c>
      <c r="F14" s="3">
        <v>16619.669999999998</v>
      </c>
      <c r="G14" s="7">
        <v>104091.62</v>
      </c>
      <c r="H14" s="3">
        <v>0</v>
      </c>
      <c r="I14" s="3">
        <v>0</v>
      </c>
      <c r="J14" s="10">
        <v>0</v>
      </c>
      <c r="K14" s="3">
        <v>87471.95</v>
      </c>
      <c r="L14" s="3">
        <v>16619.669999999998</v>
      </c>
      <c r="M14" s="13">
        <v>104091.62</v>
      </c>
    </row>
    <row r="15" spans="1:13" ht="39">
      <c r="A15" s="2" t="s">
        <v>32</v>
      </c>
      <c r="B15" s="2" t="s">
        <v>19</v>
      </c>
      <c r="C15" s="2" t="s">
        <v>25</v>
      </c>
      <c r="D15" s="2" t="s">
        <v>16</v>
      </c>
      <c r="E15" s="3">
        <v>2036517.77</v>
      </c>
      <c r="F15" s="3">
        <v>386938.38</v>
      </c>
      <c r="G15" s="7">
        <v>2423456.15</v>
      </c>
      <c r="H15" s="3">
        <v>2036517.77</v>
      </c>
      <c r="I15" s="3">
        <v>386938.38</v>
      </c>
      <c r="J15" s="10">
        <v>2423456.15</v>
      </c>
      <c r="K15" s="3">
        <v>0</v>
      </c>
      <c r="L15" s="3">
        <v>0</v>
      </c>
      <c r="M15" s="13">
        <v>0</v>
      </c>
    </row>
    <row r="16" spans="1:13" ht="51.75">
      <c r="A16" s="2" t="s">
        <v>33</v>
      </c>
      <c r="B16" s="2" t="s">
        <v>19</v>
      </c>
      <c r="C16" s="2" t="s">
        <v>34</v>
      </c>
      <c r="D16" s="2" t="s">
        <v>16</v>
      </c>
      <c r="E16" s="3">
        <v>17596.71</v>
      </c>
      <c r="F16" s="3">
        <v>3343.37</v>
      </c>
      <c r="G16" s="7">
        <v>20940.080000000002</v>
      </c>
      <c r="H16" s="3">
        <v>17596.71</v>
      </c>
      <c r="I16" s="3">
        <v>3343.37</v>
      </c>
      <c r="J16" s="10">
        <v>20940.080000000002</v>
      </c>
      <c r="K16" s="3">
        <v>0</v>
      </c>
      <c r="L16" s="3">
        <v>0</v>
      </c>
      <c r="M16" s="13">
        <v>0</v>
      </c>
    </row>
    <row r="17" spans="1:13" ht="90">
      <c r="A17" s="2" t="s">
        <v>35</v>
      </c>
      <c r="B17" s="2" t="s">
        <v>19</v>
      </c>
      <c r="C17" s="2" t="s">
        <v>34</v>
      </c>
      <c r="D17" s="2" t="s">
        <v>16</v>
      </c>
      <c r="E17" s="3">
        <v>66440.289999999994</v>
      </c>
      <c r="F17" s="3">
        <v>12623.66</v>
      </c>
      <c r="G17" s="7">
        <v>79063.95</v>
      </c>
      <c r="H17" s="3">
        <v>0</v>
      </c>
      <c r="I17" s="3">
        <v>0</v>
      </c>
      <c r="J17" s="10">
        <v>0</v>
      </c>
      <c r="K17" s="3">
        <v>66440.289999999994</v>
      </c>
      <c r="L17" s="3">
        <v>12623.66</v>
      </c>
      <c r="M17" s="13">
        <v>79063.95</v>
      </c>
    </row>
    <row r="18" spans="1:13" ht="90">
      <c r="A18" s="2" t="s">
        <v>36</v>
      </c>
      <c r="B18" s="2" t="s">
        <v>19</v>
      </c>
      <c r="C18" s="2" t="s">
        <v>37</v>
      </c>
      <c r="D18" s="2" t="s">
        <v>16</v>
      </c>
      <c r="E18" s="3">
        <v>36000</v>
      </c>
      <c r="F18" s="3">
        <v>6840</v>
      </c>
      <c r="G18" s="7">
        <v>42840</v>
      </c>
      <c r="H18" s="3">
        <v>36000</v>
      </c>
      <c r="I18" s="3">
        <v>6840</v>
      </c>
      <c r="J18" s="10">
        <v>42840</v>
      </c>
      <c r="K18" s="3">
        <v>0</v>
      </c>
      <c r="L18" s="3">
        <v>0</v>
      </c>
      <c r="M18" s="13">
        <v>0</v>
      </c>
    </row>
    <row r="19" spans="1:13" ht="64.5">
      <c r="A19" s="2" t="s">
        <v>38</v>
      </c>
      <c r="B19" s="2" t="s">
        <v>19</v>
      </c>
      <c r="C19" s="2" t="s">
        <v>37</v>
      </c>
      <c r="D19" s="2" t="s">
        <v>16</v>
      </c>
      <c r="E19" s="3">
        <v>20000</v>
      </c>
      <c r="F19" s="3">
        <v>3800</v>
      </c>
      <c r="G19" s="7">
        <v>23800</v>
      </c>
      <c r="H19" s="3">
        <v>0</v>
      </c>
      <c r="I19" s="3">
        <v>0</v>
      </c>
      <c r="J19" s="10">
        <v>0</v>
      </c>
      <c r="K19" s="3">
        <v>20000</v>
      </c>
      <c r="L19" s="3">
        <v>3800</v>
      </c>
      <c r="M19" s="13">
        <v>23800</v>
      </c>
    </row>
    <row r="20" spans="1:13" ht="64.5">
      <c r="A20" s="2" t="s">
        <v>39</v>
      </c>
      <c r="B20" s="2" t="s">
        <v>19</v>
      </c>
      <c r="C20" s="2" t="s">
        <v>37</v>
      </c>
      <c r="D20" s="2" t="s">
        <v>16</v>
      </c>
      <c r="E20" s="3">
        <v>713994</v>
      </c>
      <c r="F20" s="3">
        <v>135658.85999999999</v>
      </c>
      <c r="G20" s="7">
        <v>849652.86</v>
      </c>
      <c r="H20" s="3">
        <v>713994</v>
      </c>
      <c r="I20" s="3">
        <v>135658.85999999999</v>
      </c>
      <c r="J20" s="10">
        <v>849652.86</v>
      </c>
      <c r="K20" s="3">
        <v>0</v>
      </c>
      <c r="L20" s="3">
        <v>0</v>
      </c>
      <c r="M20" s="13">
        <v>0</v>
      </c>
    </row>
    <row r="21" spans="1:13" ht="90">
      <c r="A21" s="2" t="s">
        <v>40</v>
      </c>
      <c r="B21" s="2" t="s">
        <v>19</v>
      </c>
      <c r="C21" s="2" t="s">
        <v>37</v>
      </c>
      <c r="D21" s="2" t="s">
        <v>16</v>
      </c>
      <c r="E21" s="3">
        <v>1161118.5</v>
      </c>
      <c r="F21" s="3">
        <v>220612.52</v>
      </c>
      <c r="G21" s="7">
        <v>1381731.02</v>
      </c>
      <c r="H21" s="3">
        <v>0</v>
      </c>
      <c r="I21" s="3">
        <v>0</v>
      </c>
      <c r="J21" s="10">
        <v>0</v>
      </c>
      <c r="K21" s="3">
        <v>1161118.5</v>
      </c>
      <c r="L21" s="3">
        <v>220612.52</v>
      </c>
      <c r="M21" s="13">
        <v>1381731.02</v>
      </c>
    </row>
    <row r="22" spans="1:13" ht="64.5">
      <c r="A22" s="2" t="s">
        <v>41</v>
      </c>
      <c r="B22" s="2" t="s">
        <v>19</v>
      </c>
      <c r="C22" s="2" t="s">
        <v>42</v>
      </c>
      <c r="D22" s="2" t="s">
        <v>16</v>
      </c>
      <c r="E22" s="3">
        <v>226961.08</v>
      </c>
      <c r="F22" s="3">
        <v>43122.61</v>
      </c>
      <c r="G22" s="7">
        <v>270083.69</v>
      </c>
      <c r="H22" s="3">
        <v>226961.08</v>
      </c>
      <c r="I22" s="3">
        <v>43122.61</v>
      </c>
      <c r="J22" s="10">
        <v>270083.69</v>
      </c>
      <c r="K22" s="3">
        <v>0</v>
      </c>
      <c r="L22" s="3">
        <v>0</v>
      </c>
      <c r="M22" s="13">
        <v>0</v>
      </c>
    </row>
    <row r="23" spans="1:13" ht="51.75">
      <c r="A23" s="2" t="s">
        <v>43</v>
      </c>
      <c r="B23" s="2" t="s">
        <v>19</v>
      </c>
      <c r="C23" s="2" t="s">
        <v>44</v>
      </c>
      <c r="D23" s="2" t="s">
        <v>16</v>
      </c>
      <c r="E23" s="3">
        <v>30329.45</v>
      </c>
      <c r="F23" s="3">
        <v>5762.6</v>
      </c>
      <c r="G23" s="7">
        <v>36092.050000000003</v>
      </c>
      <c r="H23" s="3">
        <v>21052.43</v>
      </c>
      <c r="I23" s="3">
        <v>3999.9648235625768</v>
      </c>
      <c r="J23" s="10">
        <v>25052.394823562576</v>
      </c>
      <c r="K23" s="3">
        <v>9277.02</v>
      </c>
      <c r="L23" s="3">
        <v>1762.6351764374231</v>
      </c>
      <c r="M23" s="13">
        <v>11039.655176437424</v>
      </c>
    </row>
    <row r="24" spans="1:13" ht="39">
      <c r="A24" s="2" t="s">
        <v>45</v>
      </c>
      <c r="B24" s="2" t="s">
        <v>19</v>
      </c>
      <c r="C24" s="2" t="s">
        <v>46</v>
      </c>
      <c r="D24" s="2" t="s">
        <v>16</v>
      </c>
      <c r="E24" s="3">
        <v>2047551.33</v>
      </c>
      <c r="F24" s="3">
        <v>389034.75</v>
      </c>
      <c r="G24" s="7">
        <v>2436586.08</v>
      </c>
      <c r="H24" s="3">
        <v>1378923.45</v>
      </c>
      <c r="I24" s="3">
        <v>261995.453681685</v>
      </c>
      <c r="J24" s="10">
        <v>1640918.903681685</v>
      </c>
      <c r="K24" s="3">
        <v>668627.88</v>
      </c>
      <c r="L24" s="3">
        <v>127039.29631831501</v>
      </c>
      <c r="M24" s="13">
        <v>795667.17631831497</v>
      </c>
    </row>
    <row r="25" spans="1:13" ht="26.25">
      <c r="A25" s="2" t="s">
        <v>47</v>
      </c>
      <c r="B25" s="2" t="s">
        <v>48</v>
      </c>
      <c r="C25" s="2" t="s">
        <v>49</v>
      </c>
      <c r="D25" s="2" t="s">
        <v>16</v>
      </c>
      <c r="E25" s="3">
        <v>7837</v>
      </c>
      <c r="F25" s="3">
        <v>1489.03</v>
      </c>
      <c r="G25" s="7">
        <v>9326.0300000000007</v>
      </c>
      <c r="H25" s="3">
        <v>7837</v>
      </c>
      <c r="I25" s="3">
        <v>1489.03</v>
      </c>
      <c r="J25" s="10">
        <v>9326.0300000000007</v>
      </c>
      <c r="K25" s="3">
        <v>0</v>
      </c>
      <c r="L25" s="3">
        <v>0</v>
      </c>
      <c r="M25" s="13">
        <v>0</v>
      </c>
    </row>
    <row r="26" spans="1:13" ht="51.75">
      <c r="A26" s="2" t="s">
        <v>50</v>
      </c>
      <c r="B26" s="2" t="s">
        <v>48</v>
      </c>
      <c r="C26" s="2" t="s">
        <v>51</v>
      </c>
      <c r="D26" s="2" t="s">
        <v>16</v>
      </c>
      <c r="E26" s="3">
        <v>33887</v>
      </c>
      <c r="F26" s="3">
        <v>6438.53</v>
      </c>
      <c r="G26" s="7">
        <v>40325.53</v>
      </c>
      <c r="H26" s="3">
        <v>33887</v>
      </c>
      <c r="I26" s="3">
        <v>6438.53</v>
      </c>
      <c r="J26" s="10">
        <v>40325.53</v>
      </c>
      <c r="K26" s="3">
        <v>0</v>
      </c>
      <c r="L26" s="3">
        <v>0</v>
      </c>
      <c r="M26" s="13">
        <v>0</v>
      </c>
    </row>
    <row r="27" spans="1:13" ht="64.5">
      <c r="A27" s="2" t="s">
        <v>52</v>
      </c>
      <c r="B27" s="2" t="s">
        <v>48</v>
      </c>
      <c r="C27" s="2" t="s">
        <v>53</v>
      </c>
      <c r="D27" s="2" t="s">
        <v>16</v>
      </c>
      <c r="E27" s="3">
        <v>4500</v>
      </c>
      <c r="F27" s="3">
        <v>855</v>
      </c>
      <c r="G27" s="7">
        <v>5355</v>
      </c>
      <c r="H27" s="3">
        <v>4500</v>
      </c>
      <c r="I27" s="3">
        <v>855</v>
      </c>
      <c r="J27" s="10">
        <v>5355</v>
      </c>
      <c r="K27" s="3">
        <v>0</v>
      </c>
      <c r="L27" s="3">
        <v>0</v>
      </c>
      <c r="M27" s="13">
        <v>0</v>
      </c>
    </row>
    <row r="28" spans="1:13" ht="26.25">
      <c r="A28" s="2" t="s">
        <v>54</v>
      </c>
      <c r="B28" s="2" t="s">
        <v>48</v>
      </c>
      <c r="C28" s="2" t="s">
        <v>55</v>
      </c>
      <c r="D28" s="2" t="s">
        <v>16</v>
      </c>
      <c r="E28" s="3">
        <v>36754</v>
      </c>
      <c r="F28" s="3">
        <v>6983.26</v>
      </c>
      <c r="G28" s="7">
        <v>43737.26</v>
      </c>
      <c r="H28" s="3">
        <v>36754</v>
      </c>
      <c r="I28" s="3">
        <v>6983.26</v>
      </c>
      <c r="J28" s="10">
        <v>43737.26</v>
      </c>
      <c r="K28" s="3">
        <v>0</v>
      </c>
      <c r="L28" s="3">
        <v>0</v>
      </c>
      <c r="M28" s="13">
        <v>0</v>
      </c>
    </row>
    <row r="29" spans="1:13" ht="90">
      <c r="A29" s="2" t="s">
        <v>56</v>
      </c>
      <c r="B29" s="2" t="s">
        <v>48</v>
      </c>
      <c r="C29" s="2" t="s">
        <v>57</v>
      </c>
      <c r="D29" s="2" t="s">
        <v>16</v>
      </c>
      <c r="E29" s="3">
        <v>15000</v>
      </c>
      <c r="F29" s="3">
        <v>2850</v>
      </c>
      <c r="G29" s="7">
        <v>17850</v>
      </c>
      <c r="H29" s="3">
        <v>0</v>
      </c>
      <c r="I29" s="3">
        <v>0</v>
      </c>
      <c r="J29" s="10">
        <v>0</v>
      </c>
      <c r="K29" s="3">
        <v>15000</v>
      </c>
      <c r="L29" s="3">
        <v>2850</v>
      </c>
      <c r="M29" s="13">
        <v>17850</v>
      </c>
    </row>
    <row r="30" spans="1:13" ht="77.25">
      <c r="A30" s="2" t="s">
        <v>58</v>
      </c>
      <c r="B30" s="2" t="s">
        <v>48</v>
      </c>
      <c r="C30" s="2" t="s">
        <v>59</v>
      </c>
      <c r="D30" s="2" t="s">
        <v>16</v>
      </c>
      <c r="E30" s="3">
        <v>42922</v>
      </c>
      <c r="F30" s="3">
        <v>8155.18</v>
      </c>
      <c r="G30" s="7">
        <v>51077.18</v>
      </c>
      <c r="H30" s="3">
        <v>42922</v>
      </c>
      <c r="I30" s="3">
        <v>8155.18</v>
      </c>
      <c r="J30" s="10">
        <v>51077.18</v>
      </c>
      <c r="K30" s="3">
        <v>0</v>
      </c>
      <c r="L30" s="3">
        <v>0</v>
      </c>
      <c r="M30" s="13">
        <v>0</v>
      </c>
    </row>
    <row r="31" spans="1:13" ht="77.25">
      <c r="A31" s="2" t="s">
        <v>60</v>
      </c>
      <c r="B31" s="2" t="s">
        <v>48</v>
      </c>
      <c r="C31" s="2" t="s">
        <v>61</v>
      </c>
      <c r="D31" s="2" t="s">
        <v>16</v>
      </c>
      <c r="E31" s="3">
        <v>3600</v>
      </c>
      <c r="F31" s="3">
        <v>684</v>
      </c>
      <c r="G31" s="7">
        <v>4284</v>
      </c>
      <c r="H31" s="3">
        <v>3600</v>
      </c>
      <c r="I31" s="3">
        <v>684</v>
      </c>
      <c r="J31" s="10">
        <v>4284</v>
      </c>
      <c r="K31" s="3">
        <v>0</v>
      </c>
      <c r="L31" s="3">
        <v>0</v>
      </c>
      <c r="M31" s="13">
        <v>0</v>
      </c>
    </row>
    <row r="32" spans="1:13" ht="64.5">
      <c r="A32" s="2" t="s">
        <v>62</v>
      </c>
      <c r="B32" s="2" t="s">
        <v>48</v>
      </c>
      <c r="C32" s="2" t="s">
        <v>63</v>
      </c>
      <c r="D32" s="2" t="s">
        <v>16</v>
      </c>
      <c r="E32" s="3">
        <v>45000</v>
      </c>
      <c r="F32" s="3">
        <v>8550</v>
      </c>
      <c r="G32" s="7">
        <v>53550</v>
      </c>
      <c r="H32" s="3">
        <v>45000</v>
      </c>
      <c r="I32" s="3">
        <v>8550</v>
      </c>
      <c r="J32" s="10">
        <v>53550</v>
      </c>
      <c r="K32" s="3">
        <v>0</v>
      </c>
      <c r="L32" s="3">
        <v>0</v>
      </c>
      <c r="M32" s="13">
        <v>0</v>
      </c>
    </row>
    <row r="33" spans="1:13" ht="39">
      <c r="A33" s="2" t="s">
        <v>64</v>
      </c>
      <c r="B33" s="2" t="s">
        <v>48</v>
      </c>
      <c r="C33" s="2" t="s">
        <v>65</v>
      </c>
      <c r="D33" s="2" t="s">
        <v>16</v>
      </c>
      <c r="E33" s="3">
        <v>145000</v>
      </c>
      <c r="F33" s="3">
        <v>27550</v>
      </c>
      <c r="G33" s="7">
        <v>172550</v>
      </c>
      <c r="H33" s="3">
        <v>145000</v>
      </c>
      <c r="I33" s="3">
        <v>27550</v>
      </c>
      <c r="J33" s="10">
        <v>172550</v>
      </c>
      <c r="K33" s="3">
        <v>0</v>
      </c>
      <c r="L33" s="3">
        <v>0</v>
      </c>
      <c r="M33" s="13">
        <v>0</v>
      </c>
    </row>
    <row r="34" spans="1:13" ht="90">
      <c r="A34" s="2" t="s">
        <v>66</v>
      </c>
      <c r="B34" s="2" t="s">
        <v>48</v>
      </c>
      <c r="C34" s="2" t="s">
        <v>67</v>
      </c>
      <c r="D34" s="2" t="s">
        <v>16</v>
      </c>
      <c r="E34" s="3">
        <v>67000</v>
      </c>
      <c r="F34" s="3">
        <v>12730</v>
      </c>
      <c r="G34" s="7">
        <v>79730</v>
      </c>
      <c r="H34" s="3">
        <v>67000</v>
      </c>
      <c r="I34" s="3">
        <v>12730</v>
      </c>
      <c r="J34" s="10">
        <v>79730</v>
      </c>
      <c r="K34" s="3">
        <v>0</v>
      </c>
      <c r="L34" s="3">
        <v>0</v>
      </c>
      <c r="M34" s="13">
        <v>0</v>
      </c>
    </row>
    <row r="35" spans="1:13" ht="51.75">
      <c r="A35" s="2" t="s">
        <v>68</v>
      </c>
      <c r="B35" s="2" t="s">
        <v>48</v>
      </c>
      <c r="C35" s="2" t="s">
        <v>67</v>
      </c>
      <c r="D35" s="2" t="s">
        <v>16</v>
      </c>
      <c r="E35" s="3">
        <v>200000</v>
      </c>
      <c r="F35" s="3">
        <v>38000</v>
      </c>
      <c r="G35" s="7">
        <v>238000</v>
      </c>
      <c r="H35" s="3">
        <v>200000</v>
      </c>
      <c r="I35" s="3">
        <v>38000</v>
      </c>
      <c r="J35" s="10">
        <v>238000</v>
      </c>
      <c r="K35" s="3">
        <v>0</v>
      </c>
      <c r="L35" s="3">
        <v>0</v>
      </c>
      <c r="M35" s="13">
        <v>0</v>
      </c>
    </row>
    <row r="36" spans="1:13" ht="39">
      <c r="A36" s="2" t="s">
        <v>69</v>
      </c>
      <c r="B36" s="2" t="s">
        <v>48</v>
      </c>
      <c r="C36" s="2" t="s">
        <v>70</v>
      </c>
      <c r="D36" s="2" t="s">
        <v>16</v>
      </c>
      <c r="E36" s="3">
        <v>260000</v>
      </c>
      <c r="F36" s="3">
        <v>49400</v>
      </c>
      <c r="G36" s="7">
        <v>309400</v>
      </c>
      <c r="H36" s="3">
        <v>260000</v>
      </c>
      <c r="I36" s="3">
        <v>49400</v>
      </c>
      <c r="J36" s="10">
        <v>309400</v>
      </c>
      <c r="K36" s="3">
        <v>0</v>
      </c>
      <c r="L36" s="3">
        <v>0</v>
      </c>
      <c r="M36" s="13">
        <v>0</v>
      </c>
    </row>
    <row r="37" spans="1:13" ht="51.75">
      <c r="A37" s="2" t="s">
        <v>71</v>
      </c>
      <c r="B37" s="2" t="s">
        <v>48</v>
      </c>
      <c r="C37" s="2" t="s">
        <v>70</v>
      </c>
      <c r="D37" s="2" t="s">
        <v>16</v>
      </c>
      <c r="E37" s="3">
        <v>340000</v>
      </c>
      <c r="F37" s="3">
        <v>64600</v>
      </c>
      <c r="G37" s="7">
        <v>404600</v>
      </c>
      <c r="H37" s="3">
        <v>340000</v>
      </c>
      <c r="I37" s="3">
        <v>64600</v>
      </c>
      <c r="J37" s="10">
        <v>404600</v>
      </c>
      <c r="K37" s="3">
        <v>0</v>
      </c>
      <c r="L37" s="3">
        <v>0</v>
      </c>
      <c r="M37" s="13">
        <v>0</v>
      </c>
    </row>
    <row r="38" spans="1:13" ht="141">
      <c r="A38" s="2" t="s">
        <v>72</v>
      </c>
      <c r="B38" s="2" t="s">
        <v>73</v>
      </c>
      <c r="C38" s="2" t="s">
        <v>74</v>
      </c>
      <c r="D38" s="2" t="s">
        <v>75</v>
      </c>
      <c r="E38" s="3">
        <v>248670.02</v>
      </c>
      <c r="F38" s="3">
        <v>0</v>
      </c>
      <c r="G38" s="7">
        <v>248670.02</v>
      </c>
      <c r="H38" s="3">
        <v>158944.72</v>
      </c>
      <c r="I38" s="3">
        <v>0</v>
      </c>
      <c r="J38" s="10">
        <v>158944.72</v>
      </c>
      <c r="K38" s="3">
        <v>89725.3</v>
      </c>
      <c r="L38" s="3">
        <v>0</v>
      </c>
      <c r="M38" s="13">
        <v>89725.3</v>
      </c>
    </row>
    <row r="39" spans="1:13" ht="51.75">
      <c r="A39" s="2" t="s">
        <v>76</v>
      </c>
      <c r="B39" s="2" t="s">
        <v>73</v>
      </c>
      <c r="C39" s="2" t="s">
        <v>74</v>
      </c>
      <c r="D39" s="2" t="s">
        <v>75</v>
      </c>
      <c r="E39" s="3">
        <v>100000</v>
      </c>
      <c r="F39" s="3">
        <v>19000</v>
      </c>
      <c r="G39" s="7">
        <v>119000</v>
      </c>
      <c r="H39" s="3">
        <v>100000</v>
      </c>
      <c r="I39" s="3">
        <v>19000</v>
      </c>
      <c r="J39" s="10">
        <v>119000</v>
      </c>
      <c r="K39" s="3">
        <v>0</v>
      </c>
      <c r="L39" s="3">
        <v>0</v>
      </c>
      <c r="M39" s="13">
        <v>0</v>
      </c>
    </row>
    <row r="40" spans="1:13" ht="51.75">
      <c r="A40" s="2" t="s">
        <v>77</v>
      </c>
      <c r="B40" s="2" t="s">
        <v>48</v>
      </c>
      <c r="C40" s="2" t="s">
        <v>78</v>
      </c>
      <c r="D40" s="2" t="s">
        <v>16</v>
      </c>
      <c r="E40" s="3">
        <v>60000</v>
      </c>
      <c r="F40" s="3">
        <v>11400</v>
      </c>
      <c r="G40" s="7">
        <v>71400</v>
      </c>
      <c r="H40" s="3">
        <v>60000</v>
      </c>
      <c r="I40" s="3">
        <v>11400</v>
      </c>
      <c r="J40" s="10">
        <v>71400</v>
      </c>
      <c r="K40" s="3">
        <v>0</v>
      </c>
      <c r="L40" s="3">
        <v>0</v>
      </c>
      <c r="M40" s="13">
        <v>0</v>
      </c>
    </row>
    <row r="41" spans="1:13" ht="77.25">
      <c r="A41" s="2" t="s">
        <v>79</v>
      </c>
      <c r="B41" s="2" t="s">
        <v>80</v>
      </c>
      <c r="C41" s="2" t="s">
        <v>81</v>
      </c>
      <c r="D41" s="2" t="s">
        <v>16</v>
      </c>
      <c r="E41" s="3">
        <v>1843868</v>
      </c>
      <c r="F41" s="3">
        <v>350334.92</v>
      </c>
      <c r="G41" s="7">
        <v>2194202.92</v>
      </c>
      <c r="H41" s="3">
        <v>1382901</v>
      </c>
      <c r="I41" s="3">
        <v>262751.19</v>
      </c>
      <c r="J41" s="10">
        <v>1645652.19</v>
      </c>
      <c r="K41" s="3">
        <v>460967</v>
      </c>
      <c r="L41" s="3">
        <v>87583.73</v>
      </c>
      <c r="M41" s="13">
        <v>548550.73</v>
      </c>
    </row>
    <row r="42" spans="1:13">
      <c r="A42" s="26" t="s">
        <v>82</v>
      </c>
      <c r="B42" s="27"/>
      <c r="C42" s="28"/>
      <c r="D42" s="4"/>
      <c r="E42" s="5">
        <f>SUM(E2:E41)</f>
        <v>30892632.199999999</v>
      </c>
      <c r="F42" s="5">
        <f t="shared" ref="F42:M42" si="0">SUM(F2:F41)</f>
        <v>5822352.8300000001</v>
      </c>
      <c r="G42" s="8">
        <f t="shared" si="0"/>
        <v>36714985.030000009</v>
      </c>
      <c r="H42" s="5">
        <f t="shared" si="0"/>
        <v>20213715.719999999</v>
      </c>
      <c r="I42" s="5">
        <f t="shared" si="0"/>
        <v>3810406.4985052468</v>
      </c>
      <c r="J42" s="11">
        <f t="shared" si="0"/>
        <v>24024122.218505248</v>
      </c>
      <c r="K42" s="5">
        <f t="shared" si="0"/>
        <v>10678916.480000002</v>
      </c>
      <c r="L42" s="5">
        <f t="shared" si="0"/>
        <v>2011946.3314947523</v>
      </c>
      <c r="M42" s="14">
        <f t="shared" si="0"/>
        <v>12690862.811494753</v>
      </c>
    </row>
    <row r="43" spans="1:13">
      <c r="A43" s="26" t="s">
        <v>83</v>
      </c>
      <c r="B43" s="27"/>
      <c r="C43" s="28"/>
      <c r="D43" s="4"/>
      <c r="E43" s="5">
        <f>E4+E5+E6+E7+E8+E9+E10+E11+E12+E13+E14+E15+E16+E17+E22</f>
        <v>22606365.899999999</v>
      </c>
      <c r="F43" s="5">
        <f t="shared" ref="F43:M43" si="1">F4+F5+F6+F7+F8+F9+F10+F11+F12+F13+F14+F15+F16+F17+F22</f>
        <v>4295209.53</v>
      </c>
      <c r="G43" s="8">
        <f t="shared" si="1"/>
        <v>26901575.43</v>
      </c>
      <c r="H43" s="5">
        <f t="shared" si="1"/>
        <v>14449520.120000001</v>
      </c>
      <c r="I43" s="5">
        <f t="shared" si="1"/>
        <v>2745408.83</v>
      </c>
      <c r="J43" s="11">
        <f t="shared" si="1"/>
        <v>17194928.949999999</v>
      </c>
      <c r="K43" s="5">
        <f t="shared" si="1"/>
        <v>8156845.7800000003</v>
      </c>
      <c r="L43" s="5">
        <f t="shared" si="1"/>
        <v>1549800.7</v>
      </c>
      <c r="M43" s="14">
        <f t="shared" si="1"/>
        <v>9706646.4799999986</v>
      </c>
    </row>
    <row r="44" spans="1:13" s="17" customFormat="1" ht="14.25" customHeight="1">
      <c r="A44" s="29" t="s">
        <v>84</v>
      </c>
      <c r="B44" s="30"/>
      <c r="C44" s="15" t="s">
        <v>85</v>
      </c>
      <c r="D44" s="15"/>
      <c r="E44" s="16">
        <f>ROUND(E42/$C$45,2)</f>
        <v>6208451.1699999999</v>
      </c>
      <c r="F44" s="16">
        <f t="shared" ref="F44:M45" si="2">ROUND(F42/$C$45,2)</f>
        <v>1170110.5</v>
      </c>
      <c r="G44" s="16">
        <f t="shared" si="2"/>
        <v>7378561.6699999999</v>
      </c>
      <c r="H44" s="16">
        <f t="shared" si="2"/>
        <v>4062323.54</v>
      </c>
      <c r="I44" s="16">
        <f t="shared" si="2"/>
        <v>765772.32</v>
      </c>
      <c r="J44" s="16">
        <f t="shared" si="2"/>
        <v>4828095.87</v>
      </c>
      <c r="K44" s="16">
        <f t="shared" si="2"/>
        <v>2146127.63</v>
      </c>
      <c r="L44" s="16">
        <f t="shared" si="2"/>
        <v>404338.18</v>
      </c>
      <c r="M44" s="16">
        <f t="shared" si="2"/>
        <v>2550465.81</v>
      </c>
    </row>
    <row r="45" spans="1:13" s="17" customFormat="1" ht="14.25" customHeight="1">
      <c r="A45" s="29" t="s">
        <v>86</v>
      </c>
      <c r="B45" s="30"/>
      <c r="C45" s="18">
        <v>4.9759000000000002</v>
      </c>
      <c r="D45" s="15"/>
      <c r="E45" s="16">
        <f>ROUND(E43/$C$45,2)</f>
        <v>4543171.2699999996</v>
      </c>
      <c r="F45" s="16">
        <f t="shared" si="2"/>
        <v>863202.54</v>
      </c>
      <c r="G45" s="16">
        <f t="shared" si="2"/>
        <v>5406373.8099999996</v>
      </c>
      <c r="H45" s="16">
        <f t="shared" si="2"/>
        <v>2903900.83</v>
      </c>
      <c r="I45" s="16">
        <f t="shared" si="2"/>
        <v>551741.16</v>
      </c>
      <c r="J45" s="16">
        <f t="shared" si="2"/>
        <v>3455641.98</v>
      </c>
      <c r="K45" s="16">
        <f t="shared" si="2"/>
        <v>1639270.44</v>
      </c>
      <c r="L45" s="16">
        <f t="shared" si="2"/>
        <v>311461.38</v>
      </c>
      <c r="M45" s="16">
        <f t="shared" si="2"/>
        <v>1950731.82</v>
      </c>
    </row>
    <row r="46" spans="1:13" s="19" customFormat="1" ht="112.15" customHeight="1">
      <c r="A46" s="23"/>
      <c r="B46" s="23"/>
      <c r="C46" s="23"/>
      <c r="D46" s="23"/>
      <c r="E46" s="24"/>
      <c r="F46" s="23"/>
      <c r="G46" s="23"/>
      <c r="H46" s="21">
        <f>ROUND(H42*0.1,2)</f>
        <v>2021371.57</v>
      </c>
      <c r="I46" s="21" t="s">
        <v>87</v>
      </c>
      <c r="J46" s="22">
        <f>J42/G42</f>
        <v>0.65434105989352875</v>
      </c>
      <c r="K46" s="22"/>
      <c r="L46" s="22"/>
      <c r="M46" s="22">
        <f>M42/G42</f>
        <v>0.34565894010647102</v>
      </c>
    </row>
  </sheetData>
  <mergeCells count="4">
    <mergeCell ref="A42:C42"/>
    <mergeCell ref="A43:C43"/>
    <mergeCell ref="A44:B44"/>
    <mergeCell ref="A45:B45"/>
  </mergeCells>
  <pageMargins left="0.55118110236220474" right="0.23622047244094491" top="0.48" bottom="0.44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ExportBuget (10% elig.conexe)</vt:lpstr>
      <vt:lpstr>ExportBuget</vt:lpstr>
      <vt:lpstr>'ExportBuget (10% elig.conexe)'!Print_Titles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dianam</cp:lastModifiedBy>
  <cp:lastPrinted>2025-05-26T10:33:54Z</cp:lastPrinted>
  <dcterms:created xsi:type="dcterms:W3CDTF">2025-05-23T11:51:18Z</dcterms:created>
  <dcterms:modified xsi:type="dcterms:W3CDTF">2025-05-26T12:09:49Z</dcterms:modified>
</cp:coreProperties>
</file>